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36" windowWidth="7290" windowHeight="9225" activeTab="1"/>
  </bookViews>
  <sheets>
    <sheet name="проект 2018" sheetId="1" r:id="rId1"/>
    <sheet name="ДОХОДИ" sheetId="2" r:id="rId2"/>
  </sheets>
  <definedNames>
    <definedName name="_xlnm.Print_Titles" localSheetId="0">'проект 2018'!$A:$C</definedName>
    <definedName name="_xlnm.Print_Area" localSheetId="1">'ДОХОДИ'!$A$1:$S$52</definedName>
    <definedName name="_xlnm.Print_Area" localSheetId="0">'проект 2018'!$A$1:$K$65</definedName>
  </definedNames>
  <calcPr fullCalcOnLoad="1" fullPrecision="0"/>
</workbook>
</file>

<file path=xl/sharedStrings.xml><?xml version="1.0" encoding="utf-8"?>
<sst xmlns="http://schemas.openxmlformats.org/spreadsheetml/2006/main" count="166" uniqueCount="116">
  <si>
    <t>Код</t>
  </si>
  <si>
    <t>Податкові надходження</t>
  </si>
  <si>
    <t>квітень</t>
  </si>
  <si>
    <t>травень</t>
  </si>
  <si>
    <t>серпень</t>
  </si>
  <si>
    <t>вересень</t>
  </si>
  <si>
    <t>жовтень</t>
  </si>
  <si>
    <t>листопад</t>
  </si>
  <si>
    <t>грудень</t>
  </si>
  <si>
    <t>червень</t>
  </si>
  <si>
    <t>11-кв.</t>
  </si>
  <si>
    <t>липень</t>
  </si>
  <si>
    <t>111-кв.</t>
  </si>
  <si>
    <t>1V-кв.</t>
  </si>
  <si>
    <t>Рік</t>
  </si>
  <si>
    <t>Селищний голова</t>
  </si>
  <si>
    <t>Всього</t>
  </si>
  <si>
    <t>Головний бухгалтер</t>
  </si>
  <si>
    <t>грн.</t>
  </si>
  <si>
    <t>В т.ч. бюджет розвитку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</si>
  <si>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</si>
  <si>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</si>
  <si>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</si>
  <si>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</si>
  <si>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</si>
  <si>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</si>
  <si>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</si>
  <si>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</si>
  <si>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</si>
  <si>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</si>
  <si>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</si>
  <si>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</si>
  <si>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</si>
  <si>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</si>
  <si>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</si>
  <si>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</si>
  <si>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</si>
  <si>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</si>
  <si>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</si>
  <si>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</si>
  <si>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</si>
  <si>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РАЗОМ ДОХОДІВ</t>
  </si>
  <si>
    <t>Офіційні трансферти  </t>
  </si>
  <si>
    <t>Від органів державного управління  </t>
  </si>
  <si>
    <t>ВСЬОГО ДОХОДІВ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</si>
  <si>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Arial"/>
        <family val="2"/>
      </rPr>
      <t>юридичними особами</t>
    </r>
    <r>
      <rPr>
        <sz val="9"/>
        <color indexed="8"/>
        <rFont val="Arial"/>
        <family val="2"/>
      </rPr>
      <t>, які є власниками об`єктів житлової нерухомості</t>
    </r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</si>
  <si>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</si>
  <si>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</si>
  <si>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Інші субвенції</t>
  </si>
  <si>
    <t>(код бюджету)</t>
  </si>
  <si>
    <t>ЗАТВЕРДЖУЮ</t>
  </si>
  <si>
    <t>(посада)</t>
  </si>
  <si>
    <t xml:space="preserve">                                    В.Г. Попов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</si>
  <si>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</si>
  <si>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</si>
  <si>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</si>
  <si>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</si>
  <si>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Arial"/>
        <family val="2"/>
      </rPr>
      <t>фізичними особами</t>
    </r>
    <r>
      <rPr>
        <sz val="9"/>
        <color indexed="8"/>
        <rFont val="Arial"/>
        <family val="2"/>
      </rPr>
      <t>, які є власниками об`єктів нежитлової нерухомості</t>
    </r>
  </si>
  <si>
    <t>Плата за надання адміністративних послуг</t>
  </si>
  <si>
    <t>Плата за надання інших адміністративних послуг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</si>
  <si>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</si>
  <si>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</si>
  <si>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</si>
  <si>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за 11 місяців 2017 року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</si>
  <si>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</si>
  <si>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</si>
  <si>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</si>
  <si>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</si>
  <si>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</si>
  <si>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</si>
  <si>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Факт за період</t>
  </si>
  <si>
    <t>+/-</t>
  </si>
  <si>
    <t>% викон.</t>
  </si>
  <si>
    <t>на 2018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</si>
  <si>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</si>
  <si>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</si>
  <si>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</si>
  <si>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</si>
  <si>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</si>
  <si>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</si>
  <si>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</si>
  <si>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**</t>
  </si>
  <si>
    <t>Податок на нерухоме майно, відмінне від земельної ділянки, сплачений фізичними особами, які є власниками об'єктів не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</si>
  <si>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</si>
  <si>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</si>
  <si>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</si>
  <si>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</si>
  <si>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</si>
  <si>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</si>
  <si>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</si>
  <si>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</si>
  <si>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</si>
  <si>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з юридичних осіб</t>
  </si>
  <si>
    <t>Єдиний податок з фізичних осіб</t>
  </si>
  <si>
    <t>Екологічний податок</t>
  </si>
  <si>
    <t>Державне мито</t>
  </si>
  <si>
    <t>Офіційні трансферти</t>
  </si>
  <si>
    <t>Від органів державного управління</t>
  </si>
  <si>
    <t>Всього без урахування трансферт</t>
  </si>
  <si>
    <t>Секретар ради</t>
  </si>
  <si>
    <t>Н, В. Костиря</t>
  </si>
  <si>
    <t>М. С. Ярова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</si>
  <si>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</si>
  <si>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</si>
  <si>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 xml:space="preserve"> ДОХОДИ СЕЛИЩНОГО БЮДЖЕТУ СИРОТИНСЬКОЇ СЕЛИЩНОЇ РАДИ НА  2018 р</t>
  </si>
  <si>
    <t>"22" грудня 2017 року</t>
  </si>
  <si>
    <t>Загальний фонд 2018р.</t>
  </si>
  <si>
    <t>Спеціальний фонд 2018р.</t>
  </si>
  <si>
    <t>Всього за 2018р.</t>
  </si>
  <si>
    <t>(підпис)                          (ініціали та прізвище)</t>
  </si>
  <si>
    <t>Костиря Н. В.</t>
  </si>
  <si>
    <t>Підготував: головний бухгалтер ___________  Ярова М. С.</t>
  </si>
  <si>
    <t xml:space="preserve"> </t>
  </si>
  <si>
    <t>від 22.12.2017р. №1</t>
  </si>
  <si>
    <t xml:space="preserve">Додаток 1 </t>
  </si>
  <si>
    <t xml:space="preserve">до рішення селищної ради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</si>
</sst>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0.00"/>
    <numFmt numFmtId="211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color indexed="8"/>
      <name val="Arial Cyr"/>
      <family val="0"/>
    </font>
    <font>
      <b/>
      <i/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12" fillId="7" borderId="14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13" fillId="4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14" fillId="0" borderId="0" xfId="53">
      <alignment/>
      <protection/>
    </xf>
    <xf numFmtId="0" fontId="31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4" fillId="0" borderId="10" xfId="53" applyBorder="1">
      <alignment/>
      <protection/>
    </xf>
    <xf numFmtId="0" fontId="14" fillId="0" borderId="10" xfId="53" applyBorder="1" applyAlignment="1">
      <alignment wrapText="1"/>
      <protection/>
    </xf>
    <xf numFmtId="210" fontId="14" fillId="0" borderId="10" xfId="53" applyNumberFormat="1" applyBorder="1">
      <alignment/>
      <protection/>
    </xf>
    <xf numFmtId="210" fontId="35" fillId="0" borderId="10" xfId="53" applyNumberFormat="1" applyFont="1" applyBorder="1">
      <alignment/>
      <protection/>
    </xf>
    <xf numFmtId="210" fontId="14" fillId="25" borderId="10" xfId="53" applyNumberFormat="1" applyFill="1" applyBorder="1">
      <alignment/>
      <protection/>
    </xf>
    <xf numFmtId="0" fontId="11" fillId="4" borderId="10" xfId="53" applyFont="1" applyFill="1" applyBorder="1">
      <alignment/>
      <protection/>
    </xf>
    <xf numFmtId="0" fontId="11" fillId="4" borderId="10" xfId="53" applyFont="1" applyFill="1" applyBorder="1" applyAlignment="1">
      <alignment wrapText="1"/>
      <protection/>
    </xf>
    <xf numFmtId="210" fontId="36" fillId="4" borderId="10" xfId="53" applyNumberFormat="1" applyFont="1" applyFill="1" applyBorder="1">
      <alignment/>
      <protection/>
    </xf>
    <xf numFmtId="210" fontId="36" fillId="4" borderId="10" xfId="53" applyNumberFormat="1" applyFont="1" applyFill="1" applyBorder="1">
      <alignment/>
      <protection/>
    </xf>
    <xf numFmtId="210" fontId="11" fillId="4" borderId="10" xfId="53" applyNumberFormat="1" applyFont="1" applyFill="1" applyBorder="1">
      <alignment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wrapText="1"/>
      <protection/>
    </xf>
    <xf numFmtId="210" fontId="14" fillId="0" borderId="10" xfId="53" applyNumberFormat="1" applyFont="1" applyBorder="1">
      <alignment/>
      <protection/>
    </xf>
    <xf numFmtId="210" fontId="35" fillId="0" borderId="10" xfId="53" applyNumberFormat="1" applyFont="1" applyFill="1" applyBorder="1">
      <alignment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wrapText="1"/>
      <protection/>
    </xf>
    <xf numFmtId="210" fontId="11" fillId="0" borderId="10" xfId="53" applyNumberFormat="1" applyFont="1" applyBorder="1">
      <alignment/>
      <protection/>
    </xf>
    <xf numFmtId="0" fontId="13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210" fontId="36" fillId="0" borderId="10" xfId="53" applyNumberFormat="1" applyFont="1" applyBorder="1">
      <alignment/>
      <protection/>
    </xf>
    <xf numFmtId="0" fontId="0" fillId="0" borderId="10" xfId="53" applyFont="1" applyBorder="1" applyAlignment="1">
      <alignment wrapText="1"/>
      <protection/>
    </xf>
    <xf numFmtId="0" fontId="12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1" fillId="7" borderId="10" xfId="53" applyFont="1" applyFill="1" applyBorder="1">
      <alignment/>
      <protection/>
    </xf>
    <xf numFmtId="0" fontId="12" fillId="7" borderId="14" xfId="53" applyFont="1" applyFill="1" applyBorder="1" applyAlignment="1">
      <alignment wrapText="1"/>
      <protection/>
    </xf>
    <xf numFmtId="210" fontId="11" fillId="7" borderId="15" xfId="53" applyNumberFormat="1" applyFont="1" applyFill="1" applyBorder="1">
      <alignment/>
      <protection/>
    </xf>
    <xf numFmtId="210" fontId="11" fillId="7" borderId="10" xfId="53" applyNumberFormat="1" applyFont="1" applyFill="1" applyBorder="1">
      <alignment/>
      <protection/>
    </xf>
    <xf numFmtId="210" fontId="11" fillId="7" borderId="16" xfId="53" applyNumberFormat="1" applyFont="1" applyFill="1" applyBorder="1">
      <alignment/>
      <protection/>
    </xf>
    <xf numFmtId="0" fontId="11" fillId="0" borderId="10" xfId="53" applyFont="1" applyFill="1" applyBorder="1">
      <alignment/>
      <protection/>
    </xf>
    <xf numFmtId="210" fontId="11" fillId="0" borderId="10" xfId="53" applyNumberFormat="1" applyFont="1" applyFill="1" applyBorder="1">
      <alignment/>
      <protection/>
    </xf>
    <xf numFmtId="210" fontId="11" fillId="0" borderId="16" xfId="53" applyNumberFormat="1" applyFont="1" applyFill="1" applyBorder="1">
      <alignment/>
      <protection/>
    </xf>
    <xf numFmtId="0" fontId="12" fillId="4" borderId="10" xfId="53" applyFont="1" applyFill="1" applyBorder="1" applyAlignment="1">
      <alignment wrapText="1"/>
      <protection/>
    </xf>
    <xf numFmtId="0" fontId="11" fillId="0" borderId="10" xfId="53" applyFont="1" applyBorder="1">
      <alignment/>
      <protection/>
    </xf>
    <xf numFmtId="0" fontId="12" fillId="0" borderId="14" xfId="53" applyFont="1" applyFill="1" applyBorder="1" applyAlignment="1">
      <alignment wrapText="1"/>
      <protection/>
    </xf>
    <xf numFmtId="210" fontId="35" fillId="0" borderId="15" xfId="53" applyNumberFormat="1" applyFont="1" applyBorder="1">
      <alignment/>
      <protection/>
    </xf>
    <xf numFmtId="210" fontId="14" fillId="0" borderId="16" xfId="53" applyNumberFormat="1" applyBorder="1">
      <alignment/>
      <protection/>
    </xf>
    <xf numFmtId="0" fontId="13" fillId="0" borderId="0" xfId="53" applyFont="1">
      <alignment/>
      <protection/>
    </xf>
    <xf numFmtId="210" fontId="14" fillId="0" borderId="15" xfId="53" applyNumberFormat="1" applyBorder="1">
      <alignment/>
      <protection/>
    </xf>
    <xf numFmtId="210" fontId="11" fillId="0" borderId="10" xfId="53" applyNumberFormat="1" applyFont="1" applyBorder="1">
      <alignment/>
      <protection/>
    </xf>
    <xf numFmtId="210" fontId="11" fillId="25" borderId="10" xfId="53" applyNumberFormat="1" applyFont="1" applyFill="1" applyBorder="1">
      <alignment/>
      <protection/>
    </xf>
    <xf numFmtId="210" fontId="36" fillId="25" borderId="10" xfId="53" applyNumberFormat="1" applyFont="1" applyFill="1" applyBorder="1">
      <alignment/>
      <protection/>
    </xf>
    <xf numFmtId="0" fontId="13" fillId="0" borderId="10" xfId="53" applyFont="1" applyBorder="1" applyAlignment="1">
      <alignment wrapText="1"/>
      <protection/>
    </xf>
    <xf numFmtId="0" fontId="13" fillId="0" borderId="14" xfId="53" applyFont="1" applyBorder="1" applyAlignment="1">
      <alignment wrapText="1"/>
      <protection/>
    </xf>
    <xf numFmtId="210" fontId="11" fillId="24" borderId="10" xfId="53" applyNumberFormat="1" applyFont="1" applyFill="1" applyBorder="1">
      <alignment/>
      <protection/>
    </xf>
    <xf numFmtId="210" fontId="36" fillId="24" borderId="10" xfId="53" applyNumberFormat="1" applyFont="1" applyFill="1" applyBorder="1">
      <alignment/>
      <protection/>
    </xf>
    <xf numFmtId="210" fontId="38" fillId="24" borderId="10" xfId="53" applyNumberFormat="1" applyFont="1" applyFill="1" applyBorder="1">
      <alignment/>
      <protection/>
    </xf>
    <xf numFmtId="2" fontId="14" fillId="0" borderId="0" xfId="53" applyNumberFormat="1">
      <alignment/>
      <protection/>
    </xf>
    <xf numFmtId="210" fontId="35" fillId="0" borderId="0" xfId="53" applyNumberFormat="1" applyFont="1">
      <alignment/>
      <protection/>
    </xf>
    <xf numFmtId="14" fontId="35" fillId="0" borderId="0" xfId="53" applyNumberFormat="1" applyFont="1">
      <alignment/>
      <protection/>
    </xf>
    <xf numFmtId="210" fontId="14" fillId="0" borderId="0" xfId="53" applyNumberFormat="1">
      <alignment/>
      <protection/>
    </xf>
    <xf numFmtId="0" fontId="39" fillId="0" borderId="0" xfId="0" applyFont="1" applyAlignment="1">
      <alignment/>
    </xf>
    <xf numFmtId="0" fontId="11" fillId="24" borderId="10" xfId="53" applyFont="1" applyFill="1" applyBorder="1">
      <alignment/>
      <protection/>
    </xf>
    <xf numFmtId="0" fontId="14" fillId="0" borderId="10" xfId="53" applyBorder="1">
      <alignment/>
      <protection/>
    </xf>
    <xf numFmtId="0" fontId="11" fillId="0" borderId="0" xfId="53" applyFont="1" applyAlignment="1">
      <alignment horizontal="center"/>
      <protection/>
    </xf>
    <xf numFmtId="0" fontId="14" fillId="0" borderId="10" xfId="53" applyBorder="1" applyAlignment="1">
      <alignment/>
      <protection/>
    </xf>
    <xf numFmtId="0" fontId="11" fillId="0" borderId="10" xfId="53" applyFont="1" applyBorder="1" applyAlignment="1">
      <alignment horizontal="center"/>
      <protection/>
    </xf>
    <xf numFmtId="0" fontId="14" fillId="0" borderId="10" xfId="53" applyBorder="1" applyAlignment="1">
      <alignment horizontal="center"/>
      <protection/>
    </xf>
    <xf numFmtId="0" fontId="14" fillId="0" borderId="0" xfId="53" applyAlignment="1">
      <alignment wrapText="1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0" fillId="0" borderId="0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 проек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SheetLayoutView="75" workbookViewId="0" topLeftCell="A1">
      <selection activeCell="J52" sqref="J52"/>
    </sheetView>
  </sheetViews>
  <sheetFormatPr defaultColWidth="9.140625" defaultRowHeight="12.75"/>
  <cols>
    <col min="1" max="1" width="6.8515625" style="57" customWidth="1"/>
    <col min="2" max="2" width="10.421875" style="57" bestFit="1" customWidth="1"/>
    <col min="3" max="3" width="49.57421875" style="57" customWidth="1"/>
    <col min="4" max="4" width="13.8515625" style="57" hidden="1" customWidth="1"/>
    <col min="5" max="6" width="13.8515625" style="57" customWidth="1"/>
    <col min="7" max="7" width="13.7109375" style="63" customWidth="1"/>
    <col min="8" max="8" width="13.28125" style="57" customWidth="1"/>
    <col min="9" max="9" width="9.28125" style="57" bestFit="1" customWidth="1"/>
    <col min="10" max="10" width="13.140625" style="58" customWidth="1"/>
    <col min="11" max="11" width="13.28125" style="57" customWidth="1"/>
    <col min="12" max="12" width="13.140625" style="57" customWidth="1"/>
    <col min="13" max="13" width="12.57421875" style="57" customWidth="1"/>
    <col min="14" max="14" width="11.421875" style="57" customWidth="1"/>
    <col min="15" max="16384" width="9.140625" style="57" customWidth="1"/>
  </cols>
  <sheetData>
    <row r="1" spans="7:9" ht="48.75" customHeight="1">
      <c r="G1" s="124"/>
      <c r="H1" s="124"/>
      <c r="I1" s="124"/>
    </row>
    <row r="2" spans="1:12" ht="18.75">
      <c r="A2" s="59"/>
      <c r="B2" s="120" t="s">
        <v>60</v>
      </c>
      <c r="C2" s="120"/>
      <c r="D2" s="120"/>
      <c r="E2" s="120"/>
      <c r="F2" s="120"/>
      <c r="G2" s="120"/>
      <c r="H2" s="120"/>
      <c r="I2" s="59"/>
      <c r="J2" s="60"/>
      <c r="K2" s="59"/>
      <c r="L2" s="59"/>
    </row>
    <row r="3" spans="1:12" ht="23.25">
      <c r="A3" s="61"/>
      <c r="B3" s="120" t="s">
        <v>61</v>
      </c>
      <c r="C3" s="120"/>
      <c r="D3" s="120"/>
      <c r="E3" s="120"/>
      <c r="F3" s="120"/>
      <c r="G3" s="120"/>
      <c r="H3" s="120"/>
      <c r="I3" s="59"/>
      <c r="J3" s="60"/>
      <c r="K3" s="59"/>
      <c r="L3" s="59"/>
    </row>
    <row r="4" spans="1:12" ht="18.75">
      <c r="A4" s="59"/>
      <c r="B4" s="120" t="s">
        <v>62</v>
      </c>
      <c r="C4" s="120"/>
      <c r="D4" s="120"/>
      <c r="E4" s="120"/>
      <c r="F4" s="120"/>
      <c r="G4" s="120"/>
      <c r="H4" s="120"/>
      <c r="I4" s="59"/>
      <c r="J4" s="60"/>
      <c r="K4" s="59"/>
      <c r="L4" s="59"/>
    </row>
    <row r="5" spans="1:12" ht="18.75">
      <c r="A5" s="62"/>
      <c r="B5" s="120" t="s">
        <v>63</v>
      </c>
      <c r="C5" s="120"/>
      <c r="D5" s="120"/>
      <c r="E5" s="120"/>
      <c r="F5" s="120"/>
      <c r="G5" s="120"/>
      <c r="H5" s="120"/>
      <c r="I5" s="59"/>
      <c r="J5" s="60"/>
      <c r="K5" s="59"/>
      <c r="L5" s="59"/>
    </row>
    <row r="6" ht="18.75">
      <c r="G6" s="63" t="s">
        <v>18</v>
      </c>
    </row>
    <row r="7" spans="1:9" ht="18.75">
      <c r="A7" s="121"/>
      <c r="B7" s="122" t="s">
        <v>64</v>
      </c>
      <c r="C7" s="122" t="s">
        <v>65</v>
      </c>
      <c r="D7" s="122" t="s">
        <v>66</v>
      </c>
      <c r="E7" s="123"/>
      <c r="F7" s="123"/>
      <c r="G7" s="123"/>
      <c r="H7" s="123"/>
      <c r="I7" s="123"/>
    </row>
    <row r="8" spans="1:11" ht="40.5" customHeight="1">
      <c r="A8" s="121"/>
      <c r="B8" s="123"/>
      <c r="C8" s="123"/>
      <c r="D8" s="64" t="s">
        <v>67</v>
      </c>
      <c r="E8" s="64" t="s">
        <v>68</v>
      </c>
      <c r="F8" s="64" t="s">
        <v>69</v>
      </c>
      <c r="G8" s="65" t="s">
        <v>70</v>
      </c>
      <c r="H8" s="66" t="s">
        <v>71</v>
      </c>
      <c r="I8" s="66" t="s">
        <v>72</v>
      </c>
      <c r="J8" s="58" t="s">
        <v>73</v>
      </c>
      <c r="K8" s="58"/>
    </row>
    <row r="9" spans="1:11" ht="0.75" customHeight="1">
      <c r="A9" s="67"/>
      <c r="B9" s="67">
        <v>10000000</v>
      </c>
      <c r="C9" s="68" t="s">
        <v>74</v>
      </c>
      <c r="D9" s="69"/>
      <c r="E9" s="69"/>
      <c r="F9" s="69"/>
      <c r="G9" s="70"/>
      <c r="H9" s="69">
        <f aca="true" t="shared" si="0" ref="H9:H50">G9-F9</f>
        <v>0</v>
      </c>
      <c r="I9" s="69">
        <f aca="true" t="shared" si="1" ref="I9:I50">IF(F9=0,0,G9/F9*100)</f>
        <v>0</v>
      </c>
      <c r="K9" s="58"/>
    </row>
    <row r="10" spans="1:11" ht="35.25" customHeight="1" hidden="1">
      <c r="A10" s="67"/>
      <c r="B10" s="67">
        <v>11000000</v>
      </c>
      <c r="C10" s="68" t="s">
        <v>75</v>
      </c>
      <c r="D10" s="71"/>
      <c r="E10" s="69"/>
      <c r="F10" s="69"/>
      <c r="G10" s="70"/>
      <c r="H10" s="69">
        <f t="shared" si="0"/>
        <v>0</v>
      </c>
      <c r="I10" s="69">
        <f t="shared" si="1"/>
        <v>0</v>
      </c>
      <c r="K10" s="58"/>
    </row>
    <row r="11" spans="1:11" ht="18.75" hidden="1">
      <c r="A11" s="67"/>
      <c r="B11" s="67">
        <v>11010000</v>
      </c>
      <c r="C11" s="68" t="s">
        <v>76</v>
      </c>
      <c r="D11" s="71"/>
      <c r="E11" s="69"/>
      <c r="F11" s="69"/>
      <c r="G11" s="70"/>
      <c r="H11" s="69">
        <f t="shared" si="0"/>
        <v>0</v>
      </c>
      <c r="I11" s="69">
        <f t="shared" si="1"/>
        <v>0</v>
      </c>
      <c r="K11" s="58"/>
    </row>
    <row r="12" spans="1:11" ht="44.25" customHeight="1" hidden="1">
      <c r="A12" s="67" t="s">
        <v>77</v>
      </c>
      <c r="B12" s="67">
        <v>11010100</v>
      </c>
      <c r="C12" s="68" t="s">
        <v>78</v>
      </c>
      <c r="D12" s="71"/>
      <c r="E12" s="69"/>
      <c r="F12" s="69"/>
      <c r="G12" s="70"/>
      <c r="H12" s="69">
        <f t="shared" si="0"/>
        <v>0</v>
      </c>
      <c r="I12" s="69">
        <f t="shared" si="1"/>
        <v>0</v>
      </c>
      <c r="K12" s="58"/>
    </row>
    <row r="13" spans="1:11" ht="18.75">
      <c r="A13" s="72"/>
      <c r="B13" s="72">
        <v>14000000</v>
      </c>
      <c r="C13" s="73" t="s">
        <v>79</v>
      </c>
      <c r="D13" s="74">
        <f>D14</f>
        <v>103378</v>
      </c>
      <c r="E13" s="74">
        <f>E14</f>
        <v>103378</v>
      </c>
      <c r="F13" s="74">
        <f>F14</f>
        <v>94764</v>
      </c>
      <c r="G13" s="75">
        <f>G14</f>
        <v>81330.21</v>
      </c>
      <c r="H13" s="76">
        <f t="shared" si="0"/>
        <v>-13433.789999999994</v>
      </c>
      <c r="I13" s="76">
        <f t="shared" si="1"/>
        <v>85.82395213372168</v>
      </c>
      <c r="J13" s="58">
        <f aca="true" t="shared" si="2" ref="J13:J44">ROUND(G13/11*12,0)</f>
        <v>88724</v>
      </c>
      <c r="K13" s="58"/>
    </row>
    <row r="14" spans="1:11" ht="39.75">
      <c r="A14" s="77"/>
      <c r="B14" s="77">
        <v>14040000</v>
      </c>
      <c r="C14" s="78" t="s">
        <v>80</v>
      </c>
      <c r="D14" s="79">
        <v>103378</v>
      </c>
      <c r="E14" s="79">
        <v>103378</v>
      </c>
      <c r="F14" s="79">
        <f>25845+25845+22376+12083+8615</f>
        <v>94764</v>
      </c>
      <c r="G14" s="80">
        <f>80500.21+445+385</f>
        <v>81330.21</v>
      </c>
      <c r="H14" s="79">
        <f t="shared" si="0"/>
        <v>-13433.789999999994</v>
      </c>
      <c r="I14" s="79">
        <f t="shared" si="1"/>
        <v>85.82395213372168</v>
      </c>
      <c r="J14" s="58">
        <f t="shared" si="2"/>
        <v>88724</v>
      </c>
      <c r="K14" s="58">
        <v>32300.74</v>
      </c>
    </row>
    <row r="15" spans="1:11" ht="17.25" customHeight="1">
      <c r="A15" s="72" t="s">
        <v>81</v>
      </c>
      <c r="B15" s="72">
        <v>18000000</v>
      </c>
      <c r="C15" s="73" t="s">
        <v>20</v>
      </c>
      <c r="D15" s="76">
        <f>D16+D29+D25</f>
        <v>587992</v>
      </c>
      <c r="E15" s="76">
        <f>E16+E25+E29</f>
        <v>690768</v>
      </c>
      <c r="F15" s="76">
        <f>F16+F25+F29</f>
        <v>655511</v>
      </c>
      <c r="G15" s="75">
        <f>G16+G29+G25</f>
        <v>735602.23</v>
      </c>
      <c r="H15" s="76">
        <f t="shared" si="0"/>
        <v>80091.22999999998</v>
      </c>
      <c r="I15" s="76">
        <f t="shared" si="1"/>
        <v>112.21813669030725</v>
      </c>
      <c r="J15" s="58">
        <f t="shared" si="2"/>
        <v>802475</v>
      </c>
      <c r="K15" s="58"/>
    </row>
    <row r="16" spans="1:11" ht="15" customHeight="1">
      <c r="A16" s="81" t="s">
        <v>81</v>
      </c>
      <c r="B16" s="81">
        <v>18010000</v>
      </c>
      <c r="C16" s="82" t="s">
        <v>21</v>
      </c>
      <c r="D16" s="83">
        <f>SUM(D17:D24)</f>
        <v>382333</v>
      </c>
      <c r="E16" s="83">
        <f>SUM(E17:E24)</f>
        <v>428957</v>
      </c>
      <c r="F16" s="83">
        <f>SUM(F17:F24)</f>
        <v>396718</v>
      </c>
      <c r="G16" s="83">
        <f>SUM(G17:G24)</f>
        <v>423130.78</v>
      </c>
      <c r="H16" s="83">
        <f t="shared" si="0"/>
        <v>26412.780000000028</v>
      </c>
      <c r="I16" s="83">
        <f t="shared" si="1"/>
        <v>106.6578224330633</v>
      </c>
      <c r="J16" s="58">
        <f t="shared" si="2"/>
        <v>461597</v>
      </c>
      <c r="K16" s="58"/>
    </row>
    <row r="17" spans="1:11" ht="40.5" customHeight="1">
      <c r="A17" s="67" t="s">
        <v>81</v>
      </c>
      <c r="B17" s="67">
        <v>18010100</v>
      </c>
      <c r="C17" s="68" t="s">
        <v>102</v>
      </c>
      <c r="D17" s="69">
        <v>3718</v>
      </c>
      <c r="E17" s="69">
        <v>3718</v>
      </c>
      <c r="F17" s="79">
        <f>930+930+930+928</f>
        <v>3718</v>
      </c>
      <c r="G17" s="80">
        <v>6261.94</v>
      </c>
      <c r="H17" s="69">
        <f t="shared" si="0"/>
        <v>2543.9399999999996</v>
      </c>
      <c r="I17" s="69">
        <f t="shared" si="1"/>
        <v>168.42227003765464</v>
      </c>
      <c r="J17" s="58">
        <f t="shared" si="2"/>
        <v>6831</v>
      </c>
      <c r="K17" s="58">
        <v>6809.34</v>
      </c>
    </row>
    <row r="18" spans="1:11" ht="42" customHeight="1" hidden="1">
      <c r="A18" s="67" t="s">
        <v>81</v>
      </c>
      <c r="B18" s="67">
        <v>18010200</v>
      </c>
      <c r="C18" s="68" t="s">
        <v>103</v>
      </c>
      <c r="D18" s="69"/>
      <c r="E18" s="69"/>
      <c r="F18" s="79">
        <f>M18-L18</f>
        <v>0</v>
      </c>
      <c r="G18" s="80">
        <v>0</v>
      </c>
      <c r="H18" s="69">
        <f t="shared" si="0"/>
        <v>0</v>
      </c>
      <c r="I18" s="69">
        <f t="shared" si="1"/>
        <v>0</v>
      </c>
      <c r="J18" s="58">
        <f t="shared" si="2"/>
        <v>0</v>
      </c>
      <c r="K18" s="58"/>
    </row>
    <row r="19" spans="1:11" ht="42" customHeight="1">
      <c r="A19" s="67"/>
      <c r="B19" s="67">
        <v>18010300</v>
      </c>
      <c r="C19" s="84" t="s">
        <v>82</v>
      </c>
      <c r="D19" s="69">
        <v>924</v>
      </c>
      <c r="E19" s="69">
        <v>924</v>
      </c>
      <c r="F19" s="79">
        <f>231+231+231+231</f>
        <v>924</v>
      </c>
      <c r="G19" s="80">
        <v>957.71</v>
      </c>
      <c r="H19" s="69">
        <f t="shared" si="0"/>
        <v>33.710000000000036</v>
      </c>
      <c r="I19" s="69">
        <f t="shared" si="1"/>
        <v>103.6482683982684</v>
      </c>
      <c r="J19" s="58">
        <f t="shared" si="2"/>
        <v>1045</v>
      </c>
      <c r="K19" s="58">
        <v>875.69</v>
      </c>
    </row>
    <row r="20" spans="1:11" ht="52.5" customHeight="1">
      <c r="A20" s="67" t="s">
        <v>81</v>
      </c>
      <c r="B20" s="67">
        <v>18010400</v>
      </c>
      <c r="C20" s="68" t="s">
        <v>83</v>
      </c>
      <c r="D20" s="69">
        <v>16109</v>
      </c>
      <c r="E20" s="69">
        <v>16109</v>
      </c>
      <c r="F20" s="79">
        <f>5370+5370+2685+2684</f>
        <v>16109</v>
      </c>
      <c r="G20" s="80">
        <v>41842.56</v>
      </c>
      <c r="H20" s="69">
        <f t="shared" si="0"/>
        <v>25733.559999999998</v>
      </c>
      <c r="I20" s="69">
        <f t="shared" si="1"/>
        <v>259.7464771245887</v>
      </c>
      <c r="J20" s="58">
        <f t="shared" si="2"/>
        <v>45646</v>
      </c>
      <c r="K20" s="58">
        <v>42187.16</v>
      </c>
    </row>
    <row r="21" spans="1:11" ht="18.75">
      <c r="A21" s="67"/>
      <c r="B21" s="67">
        <v>18010500</v>
      </c>
      <c r="C21" s="68" t="s">
        <v>84</v>
      </c>
      <c r="D21" s="70">
        <v>125270</v>
      </c>
      <c r="E21" s="69">
        <v>125270</v>
      </c>
      <c r="F21" s="79">
        <f>21000+35100+32100+12700+12700</f>
        <v>113600</v>
      </c>
      <c r="G21" s="80">
        <v>133208.44</v>
      </c>
      <c r="H21" s="69">
        <f t="shared" si="0"/>
        <v>19608.440000000002</v>
      </c>
      <c r="I21" s="69">
        <f t="shared" si="1"/>
        <v>117.26095070422535</v>
      </c>
      <c r="J21" s="58">
        <f t="shared" si="2"/>
        <v>145318</v>
      </c>
      <c r="K21" s="58">
        <v>158505.7</v>
      </c>
    </row>
    <row r="22" spans="1:11" ht="16.5" customHeight="1">
      <c r="A22" s="67"/>
      <c r="B22" s="67">
        <v>18010600</v>
      </c>
      <c r="C22" s="68" t="s">
        <v>85</v>
      </c>
      <c r="D22" s="69">
        <v>27028</v>
      </c>
      <c r="E22" s="69">
        <f>27028+46624</f>
        <v>73652</v>
      </c>
      <c r="F22" s="79">
        <f>6400+6876+6876+2292+48916</f>
        <v>71360</v>
      </c>
      <c r="G22" s="80">
        <v>72225.74</v>
      </c>
      <c r="H22" s="69">
        <f t="shared" si="0"/>
        <v>865.7400000000052</v>
      </c>
      <c r="I22" s="69">
        <f t="shared" si="1"/>
        <v>101.21320067264574</v>
      </c>
      <c r="J22" s="58">
        <f t="shared" si="2"/>
        <v>78792</v>
      </c>
      <c r="K22" s="58">
        <v>94116.82</v>
      </c>
    </row>
    <row r="23" spans="1:11" ht="18" customHeight="1">
      <c r="A23" s="67" t="s">
        <v>81</v>
      </c>
      <c r="B23" s="67">
        <v>18010700</v>
      </c>
      <c r="C23" s="68" t="s">
        <v>86</v>
      </c>
      <c r="D23" s="69">
        <v>112124</v>
      </c>
      <c r="E23" s="69">
        <v>112124</v>
      </c>
      <c r="F23" s="79">
        <f>17824+28884+33104+11024+11104</f>
        <v>101940</v>
      </c>
      <c r="G23" s="80">
        <f>104600.82+3157.04+226.46</f>
        <v>107984.32</v>
      </c>
      <c r="H23" s="69">
        <f t="shared" si="0"/>
        <v>6044.320000000007</v>
      </c>
      <c r="I23" s="69">
        <f t="shared" si="1"/>
        <v>105.92929174023938</v>
      </c>
      <c r="J23" s="58">
        <f t="shared" si="2"/>
        <v>117801</v>
      </c>
      <c r="K23" s="58">
        <v>136619.87</v>
      </c>
    </row>
    <row r="24" spans="1:11" ht="20.25" customHeight="1">
      <c r="A24" s="67" t="s">
        <v>81</v>
      </c>
      <c r="B24" s="67">
        <v>18010900</v>
      </c>
      <c r="C24" s="68" t="s">
        <v>87</v>
      </c>
      <c r="D24" s="69">
        <v>97160</v>
      </c>
      <c r="E24" s="69">
        <v>97160</v>
      </c>
      <c r="F24" s="79">
        <f>24291+24291+24291+8097+8097</f>
        <v>89067</v>
      </c>
      <c r="G24" s="80">
        <f>60150.07+500</f>
        <v>60650.07</v>
      </c>
      <c r="H24" s="69">
        <f t="shared" si="0"/>
        <v>-28416.93</v>
      </c>
      <c r="I24" s="69">
        <f t="shared" si="1"/>
        <v>68.09488362693253</v>
      </c>
      <c r="J24" s="58">
        <f t="shared" si="2"/>
        <v>66164</v>
      </c>
      <c r="K24" s="58">
        <v>17036.23</v>
      </c>
    </row>
    <row r="25" spans="1:11" ht="41.25" customHeight="1" hidden="1">
      <c r="A25" s="81"/>
      <c r="B25" s="81">
        <v>18040000</v>
      </c>
      <c r="C25" s="85" t="s">
        <v>88</v>
      </c>
      <c r="D25" s="83">
        <v>0</v>
      </c>
      <c r="E25" s="83">
        <v>0</v>
      </c>
      <c r="F25" s="83">
        <v>0</v>
      </c>
      <c r="G25" s="86">
        <f>G26</f>
        <v>0</v>
      </c>
      <c r="H25" s="83">
        <f t="shared" si="0"/>
        <v>0</v>
      </c>
      <c r="I25" s="83">
        <f t="shared" si="1"/>
        <v>0</v>
      </c>
      <c r="J25" s="58">
        <f t="shared" si="2"/>
        <v>0</v>
      </c>
      <c r="K25" s="58"/>
    </row>
    <row r="26" spans="1:11" ht="37.5" customHeight="1" hidden="1">
      <c r="A26" s="67"/>
      <c r="B26" s="67">
        <v>18040100</v>
      </c>
      <c r="C26" s="87" t="s">
        <v>89</v>
      </c>
      <c r="D26" s="69"/>
      <c r="E26" s="69"/>
      <c r="F26" s="69"/>
      <c r="G26" s="70"/>
      <c r="H26" s="69">
        <f t="shared" si="0"/>
        <v>0</v>
      </c>
      <c r="I26" s="69">
        <f t="shared" si="1"/>
        <v>0</v>
      </c>
      <c r="J26" s="58">
        <f t="shared" si="2"/>
        <v>0</v>
      </c>
      <c r="K26" s="58"/>
    </row>
    <row r="27" spans="1:11" ht="44.25" customHeight="1" hidden="1">
      <c r="A27" s="67"/>
      <c r="B27" s="67">
        <v>18040200</v>
      </c>
      <c r="C27" s="87" t="s">
        <v>90</v>
      </c>
      <c r="D27" s="69">
        <v>0</v>
      </c>
      <c r="E27" s="69">
        <v>0</v>
      </c>
      <c r="F27" s="69">
        <v>0</v>
      </c>
      <c r="G27" s="70">
        <v>0</v>
      </c>
      <c r="H27" s="69">
        <f t="shared" si="0"/>
        <v>0</v>
      </c>
      <c r="I27" s="69">
        <f t="shared" si="1"/>
        <v>0</v>
      </c>
      <c r="J27" s="58">
        <f t="shared" si="2"/>
        <v>0</v>
      </c>
      <c r="K27" s="58"/>
    </row>
    <row r="28" spans="1:11" ht="41.25" customHeight="1" hidden="1">
      <c r="A28" s="67"/>
      <c r="B28" s="67">
        <v>18040700</v>
      </c>
      <c r="C28" s="87" t="s">
        <v>91</v>
      </c>
      <c r="D28" s="69">
        <v>0</v>
      </c>
      <c r="E28" s="69">
        <v>0</v>
      </c>
      <c r="F28" s="69">
        <v>0</v>
      </c>
      <c r="G28" s="70">
        <v>0</v>
      </c>
      <c r="H28" s="69">
        <f t="shared" si="0"/>
        <v>0</v>
      </c>
      <c r="I28" s="69">
        <f t="shared" si="1"/>
        <v>0</v>
      </c>
      <c r="J28" s="58">
        <f t="shared" si="2"/>
        <v>0</v>
      </c>
      <c r="K28" s="58"/>
    </row>
    <row r="29" spans="1:11" ht="21" customHeight="1">
      <c r="A29" s="67" t="s">
        <v>81</v>
      </c>
      <c r="B29" s="81">
        <v>18050000</v>
      </c>
      <c r="C29" s="88" t="s">
        <v>29</v>
      </c>
      <c r="D29" s="83">
        <f>D30+D31</f>
        <v>205659</v>
      </c>
      <c r="E29" s="83">
        <f>E31</f>
        <v>261811</v>
      </c>
      <c r="F29" s="83">
        <f>F31</f>
        <v>258793</v>
      </c>
      <c r="G29" s="83">
        <f>G30+G31</f>
        <v>312471.45</v>
      </c>
      <c r="H29" s="83">
        <f t="shared" si="0"/>
        <v>53678.45000000001</v>
      </c>
      <c r="I29" s="83">
        <f t="shared" si="1"/>
        <v>120.74184773158471</v>
      </c>
      <c r="J29" s="58">
        <f t="shared" si="2"/>
        <v>340878</v>
      </c>
      <c r="K29" s="58"/>
    </row>
    <row r="30" spans="1:11" ht="18.75" customHeight="1" hidden="1">
      <c r="A30" s="67"/>
      <c r="B30" s="67">
        <v>18050300</v>
      </c>
      <c r="C30" s="68" t="s">
        <v>92</v>
      </c>
      <c r="D30" s="69">
        <v>0</v>
      </c>
      <c r="E30" s="69">
        <v>0</v>
      </c>
      <c r="F30" s="69">
        <v>0</v>
      </c>
      <c r="G30" s="70"/>
      <c r="H30" s="69">
        <f t="shared" si="0"/>
        <v>0</v>
      </c>
      <c r="I30" s="69">
        <f t="shared" si="1"/>
        <v>0</v>
      </c>
      <c r="J30" s="58">
        <f t="shared" si="2"/>
        <v>0</v>
      </c>
      <c r="K30" s="58"/>
    </row>
    <row r="31" spans="1:11" ht="18" customHeight="1">
      <c r="A31" s="67"/>
      <c r="B31" s="67">
        <v>18050400</v>
      </c>
      <c r="C31" s="68" t="s">
        <v>93</v>
      </c>
      <c r="D31" s="69">
        <v>205659</v>
      </c>
      <c r="E31" s="69">
        <v>261811</v>
      </c>
      <c r="F31" s="79">
        <f>81277+78331+29150+58429+11606</f>
        <v>258793</v>
      </c>
      <c r="G31" s="70">
        <v>312471.45</v>
      </c>
      <c r="H31" s="69">
        <f t="shared" si="0"/>
        <v>53678.45000000001</v>
      </c>
      <c r="I31" s="69">
        <f t="shared" si="1"/>
        <v>120.74184773158471</v>
      </c>
      <c r="J31" s="58">
        <f t="shared" si="2"/>
        <v>340878</v>
      </c>
      <c r="K31" s="58">
        <v>273261.38</v>
      </c>
    </row>
    <row r="32" spans="1:11" ht="18.75" hidden="1">
      <c r="A32" s="72"/>
      <c r="B32" s="72">
        <v>19000000</v>
      </c>
      <c r="C32" s="73" t="s">
        <v>94</v>
      </c>
      <c r="D32" s="76">
        <f>D33+D34</f>
        <v>0</v>
      </c>
      <c r="E32" s="76">
        <f>E33+E34</f>
        <v>0</v>
      </c>
      <c r="F32" s="76">
        <f>F33+F34</f>
        <v>0</v>
      </c>
      <c r="G32" s="75">
        <f>G33+G34</f>
        <v>0</v>
      </c>
      <c r="H32" s="76">
        <f t="shared" si="0"/>
        <v>0</v>
      </c>
      <c r="I32" s="76">
        <f t="shared" si="1"/>
        <v>0</v>
      </c>
      <c r="J32" s="58">
        <f t="shared" si="2"/>
        <v>0</v>
      </c>
      <c r="K32" s="58"/>
    </row>
    <row r="33" spans="1:11" ht="42.75" customHeight="1" hidden="1">
      <c r="A33" s="67" t="s">
        <v>81</v>
      </c>
      <c r="B33" s="67">
        <v>19010100</v>
      </c>
      <c r="C33" s="89" t="s">
        <v>34</v>
      </c>
      <c r="D33" s="69">
        <v>0</v>
      </c>
      <c r="E33" s="69">
        <v>0</v>
      </c>
      <c r="F33" s="69">
        <v>0</v>
      </c>
      <c r="G33" s="70">
        <v>0</v>
      </c>
      <c r="H33" s="69">
        <f t="shared" si="0"/>
        <v>0</v>
      </c>
      <c r="I33" s="69">
        <f t="shared" si="1"/>
        <v>0</v>
      </c>
      <c r="J33" s="58">
        <f t="shared" si="2"/>
        <v>0</v>
      </c>
      <c r="K33" s="58"/>
    </row>
    <row r="34" spans="1:11" ht="51" customHeight="1" hidden="1">
      <c r="A34" s="67"/>
      <c r="B34" s="67">
        <v>19010300</v>
      </c>
      <c r="C34" s="89" t="s">
        <v>35</v>
      </c>
      <c r="D34" s="69">
        <v>0</v>
      </c>
      <c r="E34" s="69">
        <v>0</v>
      </c>
      <c r="F34" s="69">
        <v>0</v>
      </c>
      <c r="G34" s="70">
        <v>0</v>
      </c>
      <c r="H34" s="69">
        <f t="shared" si="0"/>
        <v>0</v>
      </c>
      <c r="I34" s="69">
        <f t="shared" si="1"/>
        <v>0</v>
      </c>
      <c r="J34" s="58">
        <f t="shared" si="2"/>
        <v>0</v>
      </c>
      <c r="K34" s="58"/>
    </row>
    <row r="35" spans="1:11" ht="51" customHeight="1">
      <c r="A35" s="90"/>
      <c r="B35" s="90">
        <v>20000000</v>
      </c>
      <c r="C35" s="91" t="s">
        <v>53</v>
      </c>
      <c r="D35" s="92">
        <f>D37</f>
        <v>28967</v>
      </c>
      <c r="E35" s="92">
        <f>E37+E36</f>
        <v>42227</v>
      </c>
      <c r="F35" s="92">
        <f>F37+F36</f>
        <v>39817</v>
      </c>
      <c r="G35" s="92">
        <f>G37+G36</f>
        <v>42326.600000000006</v>
      </c>
      <c r="H35" s="93">
        <f t="shared" si="0"/>
        <v>2509.600000000006</v>
      </c>
      <c r="I35" s="94">
        <f t="shared" si="1"/>
        <v>106.30283547228572</v>
      </c>
      <c r="J35" s="58">
        <f t="shared" si="2"/>
        <v>46174</v>
      </c>
      <c r="K35" s="58"/>
    </row>
    <row r="36" spans="1:11" ht="51" customHeight="1">
      <c r="A36" s="95"/>
      <c r="B36" s="95">
        <v>21081100</v>
      </c>
      <c r="C36" s="88" t="s">
        <v>56</v>
      </c>
      <c r="D36" s="96"/>
      <c r="E36" s="96">
        <v>13260</v>
      </c>
      <c r="F36" s="96">
        <v>13260</v>
      </c>
      <c r="G36" s="96">
        <v>13260</v>
      </c>
      <c r="H36" s="96">
        <f t="shared" si="0"/>
        <v>0</v>
      </c>
      <c r="I36" s="97">
        <f t="shared" si="1"/>
        <v>100</v>
      </c>
      <c r="J36" s="58">
        <f t="shared" si="2"/>
        <v>14465</v>
      </c>
      <c r="K36" s="58"/>
    </row>
    <row r="37" spans="1:11" ht="31.5" customHeight="1">
      <c r="A37" s="72"/>
      <c r="B37" s="72">
        <v>22000000</v>
      </c>
      <c r="C37" s="98" t="s">
        <v>36</v>
      </c>
      <c r="D37" s="74">
        <f>D38+D40+D42</f>
        <v>28967</v>
      </c>
      <c r="E37" s="74">
        <f>E38+E40+E42</f>
        <v>28967</v>
      </c>
      <c r="F37" s="74">
        <f>F38+F40+F42</f>
        <v>26557</v>
      </c>
      <c r="G37" s="74">
        <f>G38+G40+G42</f>
        <v>29066.600000000002</v>
      </c>
      <c r="H37" s="74">
        <f t="shared" si="0"/>
        <v>2509.600000000002</v>
      </c>
      <c r="I37" s="74">
        <f t="shared" si="1"/>
        <v>109.44986255977709</v>
      </c>
      <c r="J37" s="58">
        <f t="shared" si="2"/>
        <v>31709</v>
      </c>
      <c r="K37" s="58"/>
    </row>
    <row r="38" spans="1:11" ht="31.5" customHeight="1">
      <c r="A38" s="67"/>
      <c r="B38" s="99">
        <v>22010000</v>
      </c>
      <c r="C38" s="100" t="s">
        <v>58</v>
      </c>
      <c r="D38" s="101">
        <f>D39</f>
        <v>2516</v>
      </c>
      <c r="E38" s="101">
        <f>E39</f>
        <v>2516</v>
      </c>
      <c r="F38" s="101">
        <f>F39</f>
        <v>2307</v>
      </c>
      <c r="G38" s="101">
        <f>G39</f>
        <v>3192.3</v>
      </c>
      <c r="H38" s="69">
        <f t="shared" si="0"/>
        <v>885.3000000000002</v>
      </c>
      <c r="I38" s="102">
        <f t="shared" si="1"/>
        <v>138.37451235370614</v>
      </c>
      <c r="J38" s="58">
        <f t="shared" si="2"/>
        <v>3483</v>
      </c>
      <c r="K38" s="58"/>
    </row>
    <row r="39" spans="1:11" ht="31.5" customHeight="1">
      <c r="A39" s="67"/>
      <c r="B39" s="67">
        <v>22012500</v>
      </c>
      <c r="C39" s="103" t="s">
        <v>59</v>
      </c>
      <c r="D39" s="104">
        <v>2516</v>
      </c>
      <c r="E39" s="69">
        <v>2516</v>
      </c>
      <c r="F39" s="79">
        <f>627+635+627+209+209</f>
        <v>2307</v>
      </c>
      <c r="G39" s="70">
        <v>3192.3</v>
      </c>
      <c r="H39" s="69">
        <f t="shared" si="0"/>
        <v>885.3000000000002</v>
      </c>
      <c r="I39" s="102">
        <f t="shared" si="1"/>
        <v>138.37451235370614</v>
      </c>
      <c r="J39" s="58">
        <f t="shared" si="2"/>
        <v>3483</v>
      </c>
      <c r="K39" s="58"/>
    </row>
    <row r="40" spans="1:11" ht="45" customHeight="1">
      <c r="A40" s="99" t="s">
        <v>81</v>
      </c>
      <c r="B40" s="99">
        <v>22080000</v>
      </c>
      <c r="C40" s="88" t="s">
        <v>37</v>
      </c>
      <c r="D40" s="105">
        <f>D41</f>
        <v>26401</v>
      </c>
      <c r="E40" s="105">
        <f>E41</f>
        <v>26401</v>
      </c>
      <c r="F40" s="105">
        <f>F41</f>
        <v>24200</v>
      </c>
      <c r="G40" s="86">
        <f>G41</f>
        <v>25866.65</v>
      </c>
      <c r="H40" s="105">
        <f t="shared" si="0"/>
        <v>1666.6500000000015</v>
      </c>
      <c r="I40" s="105">
        <f t="shared" si="1"/>
        <v>106.88698347107439</v>
      </c>
      <c r="J40" s="58">
        <f t="shared" si="2"/>
        <v>28218</v>
      </c>
      <c r="K40" s="58"/>
    </row>
    <row r="41" spans="1:11" ht="39.75">
      <c r="A41" s="67"/>
      <c r="B41" s="67">
        <v>22080402</v>
      </c>
      <c r="C41" s="89" t="s">
        <v>38</v>
      </c>
      <c r="D41" s="71">
        <v>26401</v>
      </c>
      <c r="E41" s="69">
        <v>26401</v>
      </c>
      <c r="F41" s="79">
        <f>6600+6600+6600+2200+2200</f>
        <v>24200</v>
      </c>
      <c r="G41" s="70">
        <v>25866.65</v>
      </c>
      <c r="H41" s="69">
        <f t="shared" si="0"/>
        <v>1666.6500000000015</v>
      </c>
      <c r="I41" s="69">
        <f t="shared" si="1"/>
        <v>106.88698347107439</v>
      </c>
      <c r="J41" s="58">
        <f t="shared" si="2"/>
        <v>28218</v>
      </c>
      <c r="K41" s="58"/>
    </row>
    <row r="42" spans="1:11" ht="18" customHeight="1">
      <c r="A42" s="81" t="s">
        <v>77</v>
      </c>
      <c r="B42" s="81">
        <v>22090000</v>
      </c>
      <c r="C42" s="82" t="s">
        <v>95</v>
      </c>
      <c r="D42" s="106">
        <f>D43</f>
        <v>50</v>
      </c>
      <c r="E42" s="106">
        <f>E43</f>
        <v>50</v>
      </c>
      <c r="F42" s="106">
        <f>F43</f>
        <v>50</v>
      </c>
      <c r="G42" s="107">
        <f>G43</f>
        <v>7.65</v>
      </c>
      <c r="H42" s="83">
        <f t="shared" si="0"/>
        <v>-42.35</v>
      </c>
      <c r="I42" s="83">
        <f t="shared" si="1"/>
        <v>15.299999999999999</v>
      </c>
      <c r="J42" s="58">
        <f t="shared" si="2"/>
        <v>8</v>
      </c>
      <c r="K42" s="58"/>
    </row>
    <row r="43" spans="1:11" ht="39" customHeight="1">
      <c r="A43" s="67"/>
      <c r="B43" s="67">
        <v>22090100</v>
      </c>
      <c r="C43" s="108" t="s">
        <v>40</v>
      </c>
      <c r="D43" s="69">
        <v>50</v>
      </c>
      <c r="E43" s="69">
        <v>50</v>
      </c>
      <c r="F43" s="79">
        <f>10+20+10+10</f>
        <v>50</v>
      </c>
      <c r="G43" s="70">
        <v>7.65</v>
      </c>
      <c r="H43" s="69">
        <f t="shared" si="0"/>
        <v>-42.35</v>
      </c>
      <c r="I43" s="69">
        <f t="shared" si="1"/>
        <v>15.299999999999999</v>
      </c>
      <c r="J43" s="58">
        <f t="shared" si="2"/>
        <v>8</v>
      </c>
      <c r="K43" s="58"/>
    </row>
    <row r="44" spans="1:11" ht="39" customHeight="1" hidden="1">
      <c r="A44" s="67"/>
      <c r="B44" s="67"/>
      <c r="C44" s="109"/>
      <c r="D44" s="69"/>
      <c r="E44" s="69"/>
      <c r="F44" s="69"/>
      <c r="G44" s="70"/>
      <c r="H44" s="69">
        <f t="shared" si="0"/>
        <v>0</v>
      </c>
      <c r="I44" s="69">
        <f t="shared" si="1"/>
        <v>0</v>
      </c>
      <c r="J44" s="58">
        <f t="shared" si="2"/>
        <v>0</v>
      </c>
      <c r="K44" s="58"/>
    </row>
    <row r="45" spans="1:11" ht="19.5" customHeight="1">
      <c r="A45" s="72"/>
      <c r="B45" s="72">
        <v>40000000</v>
      </c>
      <c r="C45" s="73" t="s">
        <v>96</v>
      </c>
      <c r="D45" s="76">
        <f aca="true" t="shared" si="3" ref="D45:G46">D46</f>
        <v>172461</v>
      </c>
      <c r="E45" s="76">
        <f t="shared" si="3"/>
        <v>310411</v>
      </c>
      <c r="F45" s="76">
        <f t="shared" si="3"/>
        <v>286000</v>
      </c>
      <c r="G45" s="75">
        <f t="shared" si="3"/>
        <v>286000</v>
      </c>
      <c r="H45" s="76">
        <f t="shared" si="0"/>
        <v>0</v>
      </c>
      <c r="I45" s="76">
        <f t="shared" si="1"/>
        <v>100</v>
      </c>
      <c r="K45" s="58"/>
    </row>
    <row r="46" spans="1:11" ht="18.75">
      <c r="A46" s="67"/>
      <c r="B46" s="67">
        <v>41000000</v>
      </c>
      <c r="C46" s="68" t="s">
        <v>97</v>
      </c>
      <c r="D46" s="69">
        <f t="shared" si="3"/>
        <v>172461</v>
      </c>
      <c r="E46" s="69">
        <f t="shared" si="3"/>
        <v>310411</v>
      </c>
      <c r="F46" s="69">
        <f t="shared" si="3"/>
        <v>286000</v>
      </c>
      <c r="G46" s="69">
        <f t="shared" si="3"/>
        <v>286000</v>
      </c>
      <c r="H46" s="69">
        <f t="shared" si="0"/>
        <v>0</v>
      </c>
      <c r="I46" s="69">
        <f t="shared" si="1"/>
        <v>100</v>
      </c>
      <c r="K46" s="58"/>
    </row>
    <row r="47" spans="1:11" ht="17.25" customHeight="1">
      <c r="A47" s="67"/>
      <c r="B47" s="67">
        <v>41035003</v>
      </c>
      <c r="C47" s="68" t="s">
        <v>48</v>
      </c>
      <c r="D47" s="69">
        <v>172461</v>
      </c>
      <c r="E47" s="69">
        <v>310411</v>
      </c>
      <c r="F47" s="79">
        <f>78000+78000+78000+26000+26000</f>
        <v>286000</v>
      </c>
      <c r="G47" s="70">
        <v>286000</v>
      </c>
      <c r="H47" s="69">
        <f t="shared" si="0"/>
        <v>0</v>
      </c>
      <c r="I47" s="69">
        <f t="shared" si="1"/>
        <v>100</v>
      </c>
      <c r="K47" s="58"/>
    </row>
    <row r="48" spans="1:11" ht="18.75">
      <c r="A48" s="67"/>
      <c r="B48" s="67"/>
      <c r="C48" s="68"/>
      <c r="D48" s="69"/>
      <c r="E48" s="69"/>
      <c r="F48" s="69"/>
      <c r="G48" s="70"/>
      <c r="H48" s="69">
        <f t="shared" si="0"/>
        <v>0</v>
      </c>
      <c r="I48" s="69">
        <f t="shared" si="1"/>
        <v>0</v>
      </c>
      <c r="J48" s="58">
        <f>ROUND(G48/11*12,0)</f>
        <v>0</v>
      </c>
      <c r="K48" s="58"/>
    </row>
    <row r="49" spans="1:11" ht="18.75">
      <c r="A49" s="118" t="s">
        <v>98</v>
      </c>
      <c r="B49" s="119"/>
      <c r="C49" s="119"/>
      <c r="D49" s="110">
        <f>D9+D13+D15+D32+D35</f>
        <v>720337</v>
      </c>
      <c r="E49" s="110">
        <f>E35+E15+E13</f>
        <v>836373</v>
      </c>
      <c r="F49" s="110">
        <f>F35+F15+F13</f>
        <v>790092</v>
      </c>
      <c r="G49" s="111">
        <f>G9+G13+G15+G32+G35</f>
        <v>859259.0399999999</v>
      </c>
      <c r="H49" s="110">
        <f t="shared" si="0"/>
        <v>69167.03999999992</v>
      </c>
      <c r="I49" s="110">
        <f t="shared" si="1"/>
        <v>108.75430203064957</v>
      </c>
      <c r="J49" s="58">
        <f>ROUND(G49/11*12,0)</f>
        <v>937373</v>
      </c>
      <c r="K49" s="58"/>
    </row>
    <row r="50" spans="1:9" ht="18.75">
      <c r="A50" s="118" t="s">
        <v>16</v>
      </c>
      <c r="B50" s="119"/>
      <c r="C50" s="119"/>
      <c r="D50" s="110">
        <f>D49+D45</f>
        <v>892798</v>
      </c>
      <c r="E50" s="110">
        <f>E49+E45</f>
        <v>1146784</v>
      </c>
      <c r="F50" s="110">
        <f>F49+F45</f>
        <v>1076092</v>
      </c>
      <c r="G50" s="112">
        <f>G49+G45</f>
        <v>1145259.04</v>
      </c>
      <c r="H50" s="110">
        <f t="shared" si="0"/>
        <v>69167.04000000004</v>
      </c>
      <c r="I50" s="110">
        <f t="shared" si="1"/>
        <v>106.42761399582936</v>
      </c>
    </row>
    <row r="52" spans="3:5" ht="18.75">
      <c r="C52" s="57" t="s">
        <v>99</v>
      </c>
      <c r="E52" s="57" t="s">
        <v>100</v>
      </c>
    </row>
    <row r="54" spans="3:5" ht="18.75">
      <c r="C54" s="57" t="s">
        <v>17</v>
      </c>
      <c r="E54" s="57" t="s">
        <v>101</v>
      </c>
    </row>
    <row r="55" spans="6:8" ht="18.75">
      <c r="F55" s="113"/>
      <c r="H55" s="113"/>
    </row>
    <row r="56" ht="18.75">
      <c r="G56" s="114"/>
    </row>
    <row r="57" ht="18.75">
      <c r="G57" s="115"/>
    </row>
    <row r="58" spans="5:7" ht="18.75">
      <c r="E58" s="116"/>
      <c r="F58" s="116"/>
      <c r="G58" s="115"/>
    </row>
  </sheetData>
  <sheetProtection/>
  <mergeCells count="11">
    <mergeCell ref="G1:I1"/>
    <mergeCell ref="B2:H2"/>
    <mergeCell ref="B3:H3"/>
    <mergeCell ref="B4:H4"/>
    <mergeCell ref="A49:C49"/>
    <mergeCell ref="A50:C50"/>
    <mergeCell ref="B5:H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workbookViewId="0" topLeftCell="A1">
      <selection activeCell="U13" sqref="U13"/>
    </sheetView>
  </sheetViews>
  <sheetFormatPr defaultColWidth="9.140625" defaultRowHeight="12.75"/>
  <cols>
    <col min="1" max="1" width="11.8515625" style="6" customWidth="1"/>
    <col min="2" max="2" width="39.28125" style="6" customWidth="1"/>
    <col min="3" max="3" width="13.7109375" style="6" customWidth="1"/>
    <col min="4" max="4" width="8.00390625" style="6" customWidth="1"/>
    <col min="5" max="5" width="9.421875" style="6" customWidth="1"/>
    <col min="6" max="6" width="10.57421875" style="6" customWidth="1"/>
    <col min="7" max="7" width="7.00390625" style="6" hidden="1" customWidth="1"/>
    <col min="8" max="8" width="6.7109375" style="6" hidden="1" customWidth="1"/>
    <col min="9" max="9" width="7.57421875" style="6" hidden="1" customWidth="1"/>
    <col min="10" max="10" width="7.421875" style="6" hidden="1" customWidth="1"/>
    <col min="11" max="11" width="7.00390625" style="6" hidden="1" customWidth="1"/>
    <col min="12" max="12" width="7.421875" style="6" hidden="1" customWidth="1"/>
    <col min="13" max="13" width="7.28125" style="6" hidden="1" customWidth="1"/>
    <col min="14" max="14" width="8.28125" style="6" hidden="1" customWidth="1"/>
    <col min="15" max="16" width="7.140625" style="6" hidden="1" customWidth="1"/>
    <col min="17" max="17" width="6.8515625" style="6" hidden="1" customWidth="1"/>
    <col min="18" max="18" width="8.00390625" style="6" hidden="1" customWidth="1"/>
    <col min="19" max="19" width="8.421875" style="6" hidden="1" customWidth="1"/>
    <col min="20" max="16384" width="9.140625" style="6" customWidth="1"/>
  </cols>
  <sheetData>
    <row r="1" spans="2:19" ht="12.75">
      <c r="B1" s="4"/>
      <c r="C1" s="5"/>
      <c r="D1" s="136" t="s">
        <v>114</v>
      </c>
      <c r="E1" s="136"/>
      <c r="F1" s="13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2.75">
      <c r="B2" s="4"/>
      <c r="C2" s="5"/>
      <c r="D2" s="136" t="s">
        <v>115</v>
      </c>
      <c r="E2" s="136"/>
      <c r="F2" s="13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2.75" customHeight="1">
      <c r="B3" s="4"/>
      <c r="C3" s="4"/>
      <c r="D3" s="126" t="s">
        <v>113</v>
      </c>
      <c r="E3" s="126"/>
      <c r="F3" s="126"/>
      <c r="G3" s="126"/>
      <c r="H3" s="126"/>
      <c r="I3" s="126"/>
      <c r="J3" s="126"/>
      <c r="K3" s="4"/>
      <c r="L3" s="4"/>
      <c r="M3" s="125"/>
      <c r="N3" s="125"/>
      <c r="O3" s="125"/>
      <c r="P3" s="125"/>
      <c r="Q3" s="125"/>
      <c r="R3" s="125"/>
      <c r="S3" s="125"/>
    </row>
    <row r="4" spans="1:19" ht="16.5" customHeight="1" hidden="1">
      <c r="A4" s="30">
        <v>4412945900</v>
      </c>
      <c r="B4" s="4"/>
      <c r="C4" s="4"/>
      <c r="D4" s="133" t="s">
        <v>50</v>
      </c>
      <c r="E4" s="133"/>
      <c r="F4" s="133"/>
      <c r="G4" s="23"/>
      <c r="H4" s="23"/>
      <c r="I4" s="23"/>
      <c r="J4" s="23"/>
      <c r="K4" s="4"/>
      <c r="L4" s="4"/>
      <c r="M4" s="7"/>
      <c r="N4" s="7"/>
      <c r="O4" s="7"/>
      <c r="P4" s="7"/>
      <c r="Q4" s="7"/>
      <c r="R4" s="7"/>
      <c r="S4" s="7"/>
    </row>
    <row r="5" spans="1:19" ht="16.5" customHeight="1" hidden="1">
      <c r="A5" s="7" t="s">
        <v>49</v>
      </c>
      <c r="B5" s="4"/>
      <c r="C5" s="4"/>
      <c r="D5" s="134" t="s">
        <v>15</v>
      </c>
      <c r="E5" s="134"/>
      <c r="F5" s="134"/>
      <c r="G5" s="23"/>
      <c r="H5" s="23"/>
      <c r="I5" s="23"/>
      <c r="J5" s="23"/>
      <c r="K5" s="4"/>
      <c r="L5" s="4"/>
      <c r="M5" s="7"/>
      <c r="N5" s="7"/>
      <c r="O5" s="7"/>
      <c r="P5" s="7"/>
      <c r="Q5" s="7"/>
      <c r="R5" s="7"/>
      <c r="S5" s="7"/>
    </row>
    <row r="6" spans="1:19" ht="9" customHeight="1" hidden="1">
      <c r="A6" s="7"/>
      <c r="B6" s="4"/>
      <c r="C6" s="4"/>
      <c r="D6" s="125" t="s">
        <v>51</v>
      </c>
      <c r="E6" s="125"/>
      <c r="F6" s="135"/>
      <c r="G6" s="23"/>
      <c r="H6" s="23"/>
      <c r="I6" s="23"/>
      <c r="J6" s="23"/>
      <c r="K6" s="4"/>
      <c r="L6" s="4"/>
      <c r="M6" s="7"/>
      <c r="N6" s="7"/>
      <c r="O6" s="7"/>
      <c r="P6" s="7"/>
      <c r="Q6" s="7"/>
      <c r="R6" s="7"/>
      <c r="S6" s="7"/>
    </row>
    <row r="7" spans="1:19" ht="16.5" customHeight="1" hidden="1">
      <c r="A7" s="7"/>
      <c r="B7" s="4"/>
      <c r="C7" s="4"/>
      <c r="D7" s="131" t="s">
        <v>52</v>
      </c>
      <c r="E7" s="131"/>
      <c r="F7" s="131"/>
      <c r="G7" s="23"/>
      <c r="H7" s="23"/>
      <c r="I7" s="23"/>
      <c r="J7" s="23"/>
      <c r="K7" s="4"/>
      <c r="L7" s="4"/>
      <c r="M7" s="7"/>
      <c r="N7" s="7"/>
      <c r="O7" s="7"/>
      <c r="P7" s="7"/>
      <c r="Q7" s="7"/>
      <c r="R7" s="7"/>
      <c r="S7" s="7"/>
    </row>
    <row r="8" spans="1:19" ht="11.25" customHeight="1" hidden="1">
      <c r="A8" s="7"/>
      <c r="B8" s="4"/>
      <c r="C8" s="4"/>
      <c r="D8" s="132" t="s">
        <v>109</v>
      </c>
      <c r="E8" s="132"/>
      <c r="F8" s="132"/>
      <c r="G8" s="23"/>
      <c r="H8" s="23"/>
      <c r="I8" s="23"/>
      <c r="J8" s="23"/>
      <c r="K8" s="4"/>
      <c r="L8" s="4"/>
      <c r="M8" s="7"/>
      <c r="N8" s="7"/>
      <c r="O8" s="7"/>
      <c r="P8" s="7"/>
      <c r="Q8" s="7"/>
      <c r="R8" s="7"/>
      <c r="S8" s="7"/>
    </row>
    <row r="9" spans="1:19" ht="15" customHeight="1" hidden="1">
      <c r="A9" s="7"/>
      <c r="B9" s="4"/>
      <c r="C9" s="4"/>
      <c r="D9" s="51" t="s">
        <v>105</v>
      </c>
      <c r="E9" s="52"/>
      <c r="F9" s="52"/>
      <c r="G9" s="23"/>
      <c r="H9" s="23"/>
      <c r="I9" s="23"/>
      <c r="J9" s="23"/>
      <c r="K9" s="4"/>
      <c r="L9" s="4"/>
      <c r="M9" s="7"/>
      <c r="N9" s="7"/>
      <c r="O9" s="7"/>
      <c r="P9" s="7"/>
      <c r="Q9" s="7"/>
      <c r="R9" s="7"/>
      <c r="S9" s="7"/>
    </row>
    <row r="10" spans="1:19" ht="21.75" customHeight="1">
      <c r="A10" s="127" t="s">
        <v>104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8"/>
      <c r="Q10" s="8"/>
      <c r="R10" s="8"/>
      <c r="S10" s="8"/>
    </row>
    <row r="11" spans="1:19" ht="34.5" customHeight="1">
      <c r="A11" s="130" t="s">
        <v>0</v>
      </c>
      <c r="B11" s="129" t="s">
        <v>1</v>
      </c>
      <c r="C11" s="129" t="s">
        <v>106</v>
      </c>
      <c r="D11" s="129" t="s">
        <v>107</v>
      </c>
      <c r="E11" s="129"/>
      <c r="F11" s="128" t="s">
        <v>108</v>
      </c>
      <c r="G11" s="11" t="s">
        <v>2</v>
      </c>
      <c r="H11" s="11" t="s">
        <v>3</v>
      </c>
      <c r="I11" s="11" t="s">
        <v>9</v>
      </c>
      <c r="J11" s="11" t="s">
        <v>10</v>
      </c>
      <c r="K11" s="11" t="s">
        <v>11</v>
      </c>
      <c r="L11" s="11" t="s">
        <v>4</v>
      </c>
      <c r="M11" s="11" t="s">
        <v>5</v>
      </c>
      <c r="N11" s="11" t="s">
        <v>12</v>
      </c>
      <c r="O11" s="11" t="s">
        <v>6</v>
      </c>
      <c r="P11" s="11" t="s">
        <v>7</v>
      </c>
      <c r="Q11" s="11" t="s">
        <v>8</v>
      </c>
      <c r="R11" s="11" t="s">
        <v>13</v>
      </c>
      <c r="S11" s="11" t="s">
        <v>14</v>
      </c>
    </row>
    <row r="12" spans="1:19" ht="38.25" customHeight="1">
      <c r="A12" s="130"/>
      <c r="B12" s="129"/>
      <c r="C12" s="129"/>
      <c r="D12" s="9" t="s">
        <v>16</v>
      </c>
      <c r="E12" s="10" t="s">
        <v>19</v>
      </c>
      <c r="F12" s="12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8" customHeight="1">
      <c r="A13" s="24">
        <v>14000000</v>
      </c>
      <c r="B13" s="25" t="s">
        <v>46</v>
      </c>
      <c r="C13" s="31">
        <f>C14</f>
        <v>32301</v>
      </c>
      <c r="D13" s="32"/>
      <c r="E13" s="33"/>
      <c r="F13" s="34">
        <f>C13+D13+E13</f>
        <v>32301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6">
      <c r="A14" s="26">
        <v>14040000</v>
      </c>
      <c r="B14" s="27" t="s">
        <v>47</v>
      </c>
      <c r="C14" s="31">
        <v>32301</v>
      </c>
      <c r="D14" s="32"/>
      <c r="E14" s="33"/>
      <c r="F14" s="34">
        <f>C14+D14+E14</f>
        <v>32301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6.5" customHeight="1">
      <c r="A15" s="28">
        <v>18000000</v>
      </c>
      <c r="B15" s="29" t="s">
        <v>20</v>
      </c>
      <c r="C15" s="35">
        <f>C16+C26</f>
        <v>716214</v>
      </c>
      <c r="D15" s="35"/>
      <c r="E15" s="35"/>
      <c r="F15" s="34">
        <f>C15+D15+E15</f>
        <v>716214</v>
      </c>
      <c r="G15" s="14">
        <f>G16+G19+G25+G29</f>
        <v>0</v>
      </c>
      <c r="H15" s="14">
        <f>H16+H19+H25+H29</f>
        <v>0</v>
      </c>
      <c r="I15" s="14">
        <f>I16+I19+I25+I29</f>
        <v>0</v>
      </c>
      <c r="J15" s="2">
        <f aca="true" t="shared" si="0" ref="J15:J48">G15+H15+I15</f>
        <v>0</v>
      </c>
      <c r="K15" s="14">
        <f>K16+K19+K25+K29</f>
        <v>0</v>
      </c>
      <c r="L15" s="14">
        <f>L16+L19+L25+L29</f>
        <v>0</v>
      </c>
      <c r="M15" s="14">
        <f>M16+M19+M25+M29</f>
        <v>0</v>
      </c>
      <c r="N15" s="2">
        <f aca="true" t="shared" si="1" ref="N15:N48">K15+L15+M15</f>
        <v>0</v>
      </c>
      <c r="O15" s="14">
        <f>O16+O19+O25+O29</f>
        <v>0</v>
      </c>
      <c r="P15" s="14">
        <f>P16+P19+P25+P29</f>
        <v>0</v>
      </c>
      <c r="Q15" s="14">
        <f>Q16+Q19+Q25+Q29</f>
        <v>0</v>
      </c>
      <c r="R15" s="2">
        <f aca="true" t="shared" si="2" ref="R15:R48">O15+P15+Q15</f>
        <v>0</v>
      </c>
      <c r="S15" s="2"/>
    </row>
    <row r="16" spans="1:19" ht="18" customHeight="1">
      <c r="A16" s="24">
        <v>18010000</v>
      </c>
      <c r="B16" s="25" t="s">
        <v>21</v>
      </c>
      <c r="C16" s="36">
        <f>C17+C18+C19+C20+C21+C22+C23+C24+C25</f>
        <v>442953</v>
      </c>
      <c r="D16" s="36"/>
      <c r="E16" s="36"/>
      <c r="F16" s="37">
        <f aca="true" t="shared" si="3" ref="F16:F47">C16+D16+E16</f>
        <v>442953</v>
      </c>
      <c r="G16" s="14">
        <f aca="true" t="shared" si="4" ref="G16:I17">G17</f>
        <v>0</v>
      </c>
      <c r="H16" s="14">
        <f t="shared" si="4"/>
        <v>0</v>
      </c>
      <c r="I16" s="14">
        <f t="shared" si="4"/>
        <v>0</v>
      </c>
      <c r="J16" s="2">
        <f t="shared" si="0"/>
        <v>0</v>
      </c>
      <c r="K16" s="14">
        <f aca="true" t="shared" si="5" ref="K16:O17">K17</f>
        <v>0</v>
      </c>
      <c r="L16" s="14">
        <f t="shared" si="5"/>
        <v>0</v>
      </c>
      <c r="M16" s="14">
        <f t="shared" si="5"/>
        <v>0</v>
      </c>
      <c r="N16" s="2">
        <f t="shared" si="1"/>
        <v>0</v>
      </c>
      <c r="O16" s="14">
        <f aca="true" t="shared" si="6" ref="O16:Q17">O17</f>
        <v>0</v>
      </c>
      <c r="P16" s="14">
        <f t="shared" si="6"/>
        <v>0</v>
      </c>
      <c r="Q16" s="14">
        <f t="shared" si="6"/>
        <v>0</v>
      </c>
      <c r="R16" s="2">
        <f t="shared" si="2"/>
        <v>0</v>
      </c>
      <c r="S16" s="2"/>
    </row>
    <row r="17" spans="1:19" ht="48">
      <c r="A17" s="15">
        <v>18010100</v>
      </c>
      <c r="B17" s="16" t="s">
        <v>45</v>
      </c>
      <c r="C17" s="22">
        <v>6809</v>
      </c>
      <c r="D17" s="22"/>
      <c r="E17" s="22"/>
      <c r="F17" s="38">
        <f t="shared" si="3"/>
        <v>6809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2">
        <f t="shared" si="0"/>
        <v>0</v>
      </c>
      <c r="K17" s="14">
        <f>K18</f>
        <v>0</v>
      </c>
      <c r="L17" s="14">
        <f t="shared" si="5"/>
        <v>0</v>
      </c>
      <c r="M17" s="14">
        <f t="shared" si="5"/>
        <v>0</v>
      </c>
      <c r="N17" s="2">
        <f t="shared" si="1"/>
        <v>0</v>
      </c>
      <c r="O17" s="14">
        <f t="shared" si="5"/>
        <v>0</v>
      </c>
      <c r="P17" s="14">
        <f t="shared" si="6"/>
        <v>0</v>
      </c>
      <c r="Q17" s="14">
        <f t="shared" si="6"/>
        <v>0</v>
      </c>
      <c r="R17" s="2">
        <f t="shared" si="2"/>
        <v>0</v>
      </c>
      <c r="S17" s="2"/>
    </row>
    <row r="18" spans="1:19" ht="48">
      <c r="A18" s="15">
        <v>18010300</v>
      </c>
      <c r="B18" s="16" t="s">
        <v>57</v>
      </c>
      <c r="C18" s="22">
        <v>876</v>
      </c>
      <c r="D18" s="22"/>
      <c r="E18" s="22"/>
      <c r="F18" s="38">
        <f>C18+D18+E18</f>
        <v>876</v>
      </c>
      <c r="G18" s="14"/>
      <c r="H18" s="14"/>
      <c r="I18" s="14"/>
      <c r="J18" s="2">
        <f>G18+H18+I18</f>
        <v>0</v>
      </c>
      <c r="K18" s="14"/>
      <c r="L18" s="14"/>
      <c r="M18" s="14"/>
      <c r="N18" s="2">
        <f>K18+L18+M18</f>
        <v>0</v>
      </c>
      <c r="O18" s="14"/>
      <c r="P18" s="14"/>
      <c r="Q18" s="14"/>
      <c r="R18" s="2">
        <f>O18+P18+Q18</f>
        <v>0</v>
      </c>
      <c r="S18" s="2"/>
    </row>
    <row r="19" spans="1:19" ht="48">
      <c r="A19" s="15">
        <v>18010400</v>
      </c>
      <c r="B19" s="16" t="s">
        <v>22</v>
      </c>
      <c r="C19" s="22">
        <v>42187</v>
      </c>
      <c r="D19" s="22"/>
      <c r="E19" s="22"/>
      <c r="F19" s="38">
        <f t="shared" si="3"/>
        <v>42187</v>
      </c>
      <c r="G19" s="14">
        <f>G20</f>
        <v>0</v>
      </c>
      <c r="H19" s="14">
        <f>H20</f>
        <v>0</v>
      </c>
      <c r="I19" s="14">
        <f>I20</f>
        <v>0</v>
      </c>
      <c r="J19" s="2">
        <f t="shared" si="0"/>
        <v>0</v>
      </c>
      <c r="K19" s="14">
        <f>K20</f>
        <v>0</v>
      </c>
      <c r="L19" s="14">
        <f>L20</f>
        <v>0</v>
      </c>
      <c r="M19" s="14">
        <f>M20</f>
        <v>0</v>
      </c>
      <c r="N19" s="2">
        <f t="shared" si="1"/>
        <v>0</v>
      </c>
      <c r="O19" s="14">
        <f>O20</f>
        <v>0</v>
      </c>
      <c r="P19" s="14">
        <f>P20</f>
        <v>0</v>
      </c>
      <c r="Q19" s="14">
        <f>Q20</f>
        <v>0</v>
      </c>
      <c r="R19" s="2">
        <f t="shared" si="2"/>
        <v>0</v>
      </c>
      <c r="S19" s="2"/>
    </row>
    <row r="20" spans="1:19" ht="15" customHeight="1">
      <c r="A20" s="15">
        <v>18010500</v>
      </c>
      <c r="B20" s="16" t="s">
        <v>23</v>
      </c>
      <c r="C20" s="22">
        <v>145318</v>
      </c>
      <c r="D20" s="22"/>
      <c r="E20" s="22"/>
      <c r="F20" s="38">
        <f>C20+D20+E20</f>
        <v>145318</v>
      </c>
      <c r="G20" s="14">
        <f>G21+G22+G23+G24</f>
        <v>0</v>
      </c>
      <c r="H20" s="14">
        <f>H21+H22+H23+H24</f>
        <v>0</v>
      </c>
      <c r="I20" s="14">
        <f>I21+I22+I23+I24</f>
        <v>0</v>
      </c>
      <c r="J20" s="2">
        <f t="shared" si="0"/>
        <v>0</v>
      </c>
      <c r="K20" s="14">
        <f>K21+K22+K23+K24</f>
        <v>0</v>
      </c>
      <c r="L20" s="14">
        <f>L21+L22+L23+L24</f>
        <v>0</v>
      </c>
      <c r="M20" s="14">
        <f>M21+M22+M23+M24</f>
        <v>0</v>
      </c>
      <c r="N20" s="2">
        <f t="shared" si="1"/>
        <v>0</v>
      </c>
      <c r="O20" s="14">
        <f>O21+O22+O23+O24</f>
        <v>0</v>
      </c>
      <c r="P20" s="14">
        <f>P21+P22+P23+P24</f>
        <v>0</v>
      </c>
      <c r="Q20" s="14">
        <f>Q21+Q22+Q23+Q24</f>
        <v>0</v>
      </c>
      <c r="R20" s="2">
        <f t="shared" si="2"/>
        <v>0</v>
      </c>
      <c r="S20" s="2"/>
    </row>
    <row r="21" spans="1:19" ht="14.25" customHeight="1">
      <c r="A21" s="15">
        <v>18010600</v>
      </c>
      <c r="B21" s="16" t="s">
        <v>24</v>
      </c>
      <c r="C21" s="22">
        <v>94117</v>
      </c>
      <c r="D21" s="22"/>
      <c r="E21" s="22"/>
      <c r="F21" s="38">
        <f t="shared" si="3"/>
        <v>94117</v>
      </c>
      <c r="G21" s="14"/>
      <c r="H21" s="14"/>
      <c r="I21" s="14"/>
      <c r="J21" s="2">
        <f t="shared" si="0"/>
        <v>0</v>
      </c>
      <c r="K21" s="14"/>
      <c r="L21" s="14"/>
      <c r="M21" s="14"/>
      <c r="N21" s="2">
        <f t="shared" si="1"/>
        <v>0</v>
      </c>
      <c r="O21" s="14"/>
      <c r="P21" s="14"/>
      <c r="Q21" s="14"/>
      <c r="R21" s="2">
        <f t="shared" si="2"/>
        <v>0</v>
      </c>
      <c r="S21" s="2"/>
    </row>
    <row r="22" spans="1:19" ht="15.75" customHeight="1">
      <c r="A22" s="15">
        <v>18010700</v>
      </c>
      <c r="B22" s="16" t="s">
        <v>25</v>
      </c>
      <c r="C22" s="22">
        <v>136620</v>
      </c>
      <c r="D22" s="22"/>
      <c r="E22" s="22"/>
      <c r="F22" s="38">
        <f t="shared" si="3"/>
        <v>136620</v>
      </c>
      <c r="G22" s="14"/>
      <c r="H22" s="14"/>
      <c r="I22" s="14"/>
      <c r="J22" s="2">
        <f t="shared" si="0"/>
        <v>0</v>
      </c>
      <c r="K22" s="14"/>
      <c r="L22" s="14"/>
      <c r="M22" s="14"/>
      <c r="N22" s="2">
        <f t="shared" si="1"/>
        <v>0</v>
      </c>
      <c r="O22" s="14"/>
      <c r="P22" s="14"/>
      <c r="Q22" s="14"/>
      <c r="R22" s="2">
        <f t="shared" si="2"/>
        <v>0</v>
      </c>
      <c r="S22" s="2"/>
    </row>
    <row r="23" spans="1:19" ht="13.5" customHeight="1">
      <c r="A23" s="15">
        <v>18010900</v>
      </c>
      <c r="B23" s="16" t="s">
        <v>26</v>
      </c>
      <c r="C23" s="22">
        <v>17026</v>
      </c>
      <c r="D23" s="22"/>
      <c r="E23" s="22"/>
      <c r="F23" s="38">
        <f t="shared" si="3"/>
        <v>17026</v>
      </c>
      <c r="G23" s="14"/>
      <c r="H23" s="14"/>
      <c r="I23" s="14"/>
      <c r="J23" s="2">
        <f t="shared" si="0"/>
        <v>0</v>
      </c>
      <c r="K23" s="14"/>
      <c r="L23" s="14"/>
      <c r="M23" s="14"/>
      <c r="N23" s="2">
        <f t="shared" si="1"/>
        <v>0</v>
      </c>
      <c r="O23" s="14"/>
      <c r="P23" s="14"/>
      <c r="Q23" s="14"/>
      <c r="R23" s="2">
        <f t="shared" si="2"/>
        <v>0</v>
      </c>
      <c r="S23" s="2"/>
    </row>
    <row r="24" spans="1:19" ht="15" customHeight="1" hidden="1">
      <c r="A24" s="15">
        <v>18011000</v>
      </c>
      <c r="B24" s="16" t="s">
        <v>27</v>
      </c>
      <c r="C24" s="22"/>
      <c r="D24" s="22"/>
      <c r="E24" s="22"/>
      <c r="F24" s="38">
        <f t="shared" si="3"/>
        <v>0</v>
      </c>
      <c r="G24" s="14"/>
      <c r="H24" s="14"/>
      <c r="I24" s="14"/>
      <c r="J24" s="2">
        <f t="shared" si="0"/>
        <v>0</v>
      </c>
      <c r="K24" s="14"/>
      <c r="L24" s="14"/>
      <c r="M24" s="14"/>
      <c r="N24" s="2">
        <f t="shared" si="1"/>
        <v>0</v>
      </c>
      <c r="O24" s="14"/>
      <c r="P24" s="14"/>
      <c r="Q24" s="14"/>
      <c r="R24" s="2">
        <f t="shared" si="2"/>
        <v>0</v>
      </c>
      <c r="S24" s="2"/>
    </row>
    <row r="25" spans="1:19" ht="24" customHeight="1" hidden="1">
      <c r="A25" s="26">
        <v>18011100</v>
      </c>
      <c r="B25" s="27" t="s">
        <v>28</v>
      </c>
      <c r="C25" s="36"/>
      <c r="D25" s="36"/>
      <c r="E25" s="36"/>
      <c r="F25" s="37">
        <f t="shared" si="3"/>
        <v>0</v>
      </c>
      <c r="G25" s="14">
        <f>G26+G27+G28</f>
        <v>0</v>
      </c>
      <c r="H25" s="14">
        <f>H26+H27+H28</f>
        <v>0</v>
      </c>
      <c r="I25" s="14">
        <f>I26+I27+I28</f>
        <v>0</v>
      </c>
      <c r="J25" s="2">
        <f t="shared" si="0"/>
        <v>0</v>
      </c>
      <c r="K25" s="14">
        <f>K26+K27+K28</f>
        <v>0</v>
      </c>
      <c r="L25" s="14">
        <f>L26+L27+L28</f>
        <v>0</v>
      </c>
      <c r="M25" s="14">
        <f>M26+M27+M28</f>
        <v>0</v>
      </c>
      <c r="N25" s="2">
        <f t="shared" si="1"/>
        <v>0</v>
      </c>
      <c r="O25" s="14">
        <f>O26+O27+O28</f>
        <v>0</v>
      </c>
      <c r="P25" s="14">
        <f>P26+P27+P28</f>
        <v>0</v>
      </c>
      <c r="Q25" s="14">
        <f>Q26+Q27+Q28</f>
        <v>0</v>
      </c>
      <c r="R25" s="2">
        <f t="shared" si="2"/>
        <v>0</v>
      </c>
      <c r="S25" s="2"/>
    </row>
    <row r="26" spans="1:19" ht="18.75" customHeight="1">
      <c r="A26" s="24">
        <v>18050000</v>
      </c>
      <c r="B26" s="25" t="s">
        <v>29</v>
      </c>
      <c r="C26" s="36">
        <f>C27+C28</f>
        <v>273261</v>
      </c>
      <c r="D26" s="36"/>
      <c r="E26" s="36"/>
      <c r="F26" s="37">
        <f t="shared" si="3"/>
        <v>273261</v>
      </c>
      <c r="G26" s="14"/>
      <c r="H26" s="14"/>
      <c r="I26" s="14"/>
      <c r="J26" s="2">
        <f t="shared" si="0"/>
        <v>0</v>
      </c>
      <c r="K26" s="14"/>
      <c r="L26" s="14"/>
      <c r="M26" s="14"/>
      <c r="N26" s="2">
        <f t="shared" si="1"/>
        <v>0</v>
      </c>
      <c r="O26" s="14"/>
      <c r="P26" s="14"/>
      <c r="Q26" s="14"/>
      <c r="R26" s="2">
        <f t="shared" si="2"/>
        <v>0</v>
      </c>
      <c r="S26" s="2"/>
    </row>
    <row r="27" spans="1:19" ht="15" customHeight="1">
      <c r="A27" s="26">
        <v>18050300</v>
      </c>
      <c r="B27" s="27" t="s">
        <v>30</v>
      </c>
      <c r="C27" s="36">
        <v>0</v>
      </c>
      <c r="D27" s="36"/>
      <c r="E27" s="36"/>
      <c r="F27" s="37">
        <f t="shared" si="3"/>
        <v>0</v>
      </c>
      <c r="G27" s="14"/>
      <c r="H27" s="14"/>
      <c r="I27" s="14"/>
      <c r="J27" s="2">
        <f t="shared" si="0"/>
        <v>0</v>
      </c>
      <c r="K27" s="14"/>
      <c r="L27" s="14"/>
      <c r="M27" s="14"/>
      <c r="N27" s="2">
        <f t="shared" si="1"/>
        <v>0</v>
      </c>
      <c r="O27" s="14"/>
      <c r="P27" s="14"/>
      <c r="Q27" s="14"/>
      <c r="R27" s="2">
        <f t="shared" si="2"/>
        <v>0</v>
      </c>
      <c r="S27" s="2"/>
    </row>
    <row r="28" spans="1:19" ht="15" customHeight="1">
      <c r="A28" s="26">
        <v>18050400</v>
      </c>
      <c r="B28" s="27" t="s">
        <v>31</v>
      </c>
      <c r="C28" s="36">
        <v>273261</v>
      </c>
      <c r="D28" s="36"/>
      <c r="E28" s="36"/>
      <c r="F28" s="37">
        <f t="shared" si="3"/>
        <v>273261</v>
      </c>
      <c r="G28" s="14"/>
      <c r="H28" s="14"/>
      <c r="I28" s="14"/>
      <c r="J28" s="2">
        <f t="shared" si="0"/>
        <v>0</v>
      </c>
      <c r="K28" s="14"/>
      <c r="L28" s="14"/>
      <c r="M28" s="14"/>
      <c r="N28" s="2">
        <f>K28+L28+M28</f>
        <v>0</v>
      </c>
      <c r="O28" s="14"/>
      <c r="P28" s="14"/>
      <c r="Q28" s="14"/>
      <c r="R28" s="2">
        <f t="shared" si="2"/>
        <v>0</v>
      </c>
      <c r="S28" s="2"/>
    </row>
    <row r="29" spans="1:19" ht="18.75" customHeight="1">
      <c r="A29" s="24">
        <v>19000000</v>
      </c>
      <c r="B29" s="25" t="s">
        <v>32</v>
      </c>
      <c r="C29" s="36">
        <f>C30</f>
        <v>0</v>
      </c>
      <c r="D29" s="36">
        <f>D30</f>
        <v>442</v>
      </c>
      <c r="E29" s="36">
        <f>E30</f>
        <v>0</v>
      </c>
      <c r="F29" s="37">
        <f t="shared" si="3"/>
        <v>442</v>
      </c>
      <c r="G29" s="14"/>
      <c r="H29" s="14"/>
      <c r="I29" s="14"/>
      <c r="J29" s="2">
        <f t="shared" si="0"/>
        <v>0</v>
      </c>
      <c r="K29" s="14"/>
      <c r="L29" s="14"/>
      <c r="M29" s="14"/>
      <c r="N29" s="2">
        <f t="shared" si="1"/>
        <v>0</v>
      </c>
      <c r="O29" s="14"/>
      <c r="P29" s="14"/>
      <c r="Q29" s="14"/>
      <c r="R29" s="2">
        <f t="shared" si="2"/>
        <v>0</v>
      </c>
      <c r="S29" s="2"/>
    </row>
    <row r="30" spans="1:19" ht="19.5" customHeight="1">
      <c r="A30" s="24">
        <v>19010000</v>
      </c>
      <c r="B30" s="25" t="s">
        <v>33</v>
      </c>
      <c r="C30" s="36">
        <f>C31+C32</f>
        <v>0</v>
      </c>
      <c r="D30" s="36">
        <f>D31+D32</f>
        <v>442</v>
      </c>
      <c r="E30" s="36">
        <f>E31+E32</f>
        <v>0</v>
      </c>
      <c r="F30" s="37">
        <f t="shared" si="3"/>
        <v>442</v>
      </c>
      <c r="G30" s="14"/>
      <c r="H30" s="14"/>
      <c r="I30" s="14"/>
      <c r="J30" s="2">
        <f t="shared" si="0"/>
        <v>0</v>
      </c>
      <c r="K30" s="14"/>
      <c r="L30" s="14"/>
      <c r="M30" s="14"/>
      <c r="N30" s="2">
        <f t="shared" si="1"/>
        <v>0</v>
      </c>
      <c r="O30" s="14"/>
      <c r="P30" s="14"/>
      <c r="Q30" s="14"/>
      <c r="R30" s="2">
        <f t="shared" si="2"/>
        <v>0</v>
      </c>
      <c r="S30" s="2"/>
    </row>
    <row r="31" spans="1:19" ht="36">
      <c r="A31" s="26">
        <v>19010100</v>
      </c>
      <c r="B31" s="27" t="s">
        <v>34</v>
      </c>
      <c r="C31" s="36">
        <v>0</v>
      </c>
      <c r="D31" s="36">
        <f>442-D32</f>
        <v>390</v>
      </c>
      <c r="E31" s="36"/>
      <c r="F31" s="37">
        <f t="shared" si="3"/>
        <v>390</v>
      </c>
      <c r="G31" s="14"/>
      <c r="H31" s="14"/>
      <c r="I31" s="14"/>
      <c r="J31" s="2">
        <f t="shared" si="0"/>
        <v>0</v>
      </c>
      <c r="K31" s="14"/>
      <c r="L31" s="14"/>
      <c r="M31" s="14"/>
      <c r="N31" s="2">
        <f t="shared" si="1"/>
        <v>0</v>
      </c>
      <c r="O31" s="14"/>
      <c r="P31" s="14"/>
      <c r="Q31" s="14"/>
      <c r="R31" s="2">
        <f t="shared" si="2"/>
        <v>0</v>
      </c>
      <c r="S31" s="2"/>
    </row>
    <row r="32" spans="1:19" ht="48">
      <c r="A32" s="26">
        <v>19010300</v>
      </c>
      <c r="B32" s="27" t="s">
        <v>35</v>
      </c>
      <c r="C32" s="36">
        <v>0</v>
      </c>
      <c r="D32" s="36">
        <v>52</v>
      </c>
      <c r="E32" s="36"/>
      <c r="F32" s="37">
        <f t="shared" si="3"/>
        <v>52</v>
      </c>
      <c r="G32" s="14"/>
      <c r="H32" s="14"/>
      <c r="I32" s="14"/>
      <c r="J32" s="2">
        <f t="shared" si="0"/>
        <v>0</v>
      </c>
      <c r="K32" s="14"/>
      <c r="L32" s="14"/>
      <c r="M32" s="14"/>
      <c r="N32" s="2">
        <f t="shared" si="1"/>
        <v>0</v>
      </c>
      <c r="O32" s="14"/>
      <c r="P32" s="14"/>
      <c r="Q32" s="14"/>
      <c r="R32" s="2">
        <f t="shared" si="2"/>
        <v>0</v>
      </c>
      <c r="S32" s="2"/>
    </row>
    <row r="33" spans="1:19" ht="16.5" customHeight="1">
      <c r="A33" s="48">
        <v>20000000</v>
      </c>
      <c r="B33" s="49" t="s">
        <v>53</v>
      </c>
      <c r="C33" s="48">
        <f>C34+C37</f>
        <v>35419</v>
      </c>
      <c r="D33" s="49"/>
      <c r="E33" s="48"/>
      <c r="F33" s="49">
        <f>C33</f>
        <v>35419</v>
      </c>
      <c r="G33" s="41">
        <v>20000000</v>
      </c>
      <c r="H33" s="42" t="s">
        <v>53</v>
      </c>
      <c r="I33" s="41">
        <v>20000000</v>
      </c>
      <c r="J33" s="42" t="s">
        <v>53</v>
      </c>
      <c r="K33" s="41">
        <v>20000000</v>
      </c>
      <c r="L33" s="42" t="s">
        <v>53</v>
      </c>
      <c r="M33" s="41">
        <v>20000000</v>
      </c>
      <c r="N33" s="42" t="s">
        <v>53</v>
      </c>
      <c r="O33" s="41">
        <v>20000000</v>
      </c>
      <c r="P33" s="42" t="s">
        <v>53</v>
      </c>
      <c r="Q33" s="41">
        <v>20000000</v>
      </c>
      <c r="R33" s="42" t="s">
        <v>53</v>
      </c>
      <c r="S33" s="41">
        <v>20000000</v>
      </c>
    </row>
    <row r="34" spans="1:19" ht="14.25" customHeight="1" hidden="1">
      <c r="A34" s="50">
        <v>21000000</v>
      </c>
      <c r="B34" s="46" t="s">
        <v>54</v>
      </c>
      <c r="C34" s="50">
        <f>C35</f>
        <v>0</v>
      </c>
      <c r="D34" s="46"/>
      <c r="E34" s="50"/>
      <c r="F34" s="46">
        <f>C34</f>
        <v>0</v>
      </c>
      <c r="G34" s="43">
        <v>21000000</v>
      </c>
      <c r="H34" s="44" t="s">
        <v>54</v>
      </c>
      <c r="I34" s="43">
        <v>21000000</v>
      </c>
      <c r="J34" s="44" t="s">
        <v>54</v>
      </c>
      <c r="K34" s="43">
        <v>21000000</v>
      </c>
      <c r="L34" s="44" t="s">
        <v>54</v>
      </c>
      <c r="M34" s="43">
        <v>21000000</v>
      </c>
      <c r="N34" s="44" t="s">
        <v>54</v>
      </c>
      <c r="O34" s="43">
        <v>21000000</v>
      </c>
      <c r="P34" s="44" t="s">
        <v>54</v>
      </c>
      <c r="Q34" s="43">
        <v>21000000</v>
      </c>
      <c r="R34" s="44" t="s">
        <v>54</v>
      </c>
      <c r="S34" s="43">
        <v>21000000</v>
      </c>
    </row>
    <row r="35" spans="1:19" ht="15" customHeight="1" hidden="1">
      <c r="A35" s="45">
        <v>21080000</v>
      </c>
      <c r="B35" s="46" t="s">
        <v>55</v>
      </c>
      <c r="C35" s="45">
        <f>C36</f>
        <v>0</v>
      </c>
      <c r="D35" s="46"/>
      <c r="E35" s="45"/>
      <c r="F35" s="46">
        <f>C35</f>
        <v>0</v>
      </c>
      <c r="G35" s="45">
        <v>21080000</v>
      </c>
      <c r="H35" s="46" t="s">
        <v>55</v>
      </c>
      <c r="I35" s="45">
        <v>21080000</v>
      </c>
      <c r="J35" s="46" t="s">
        <v>55</v>
      </c>
      <c r="K35" s="45">
        <v>21080000</v>
      </c>
      <c r="L35" s="46" t="s">
        <v>55</v>
      </c>
      <c r="M35" s="45">
        <v>21080000</v>
      </c>
      <c r="N35" s="46" t="s">
        <v>55</v>
      </c>
      <c r="O35" s="45">
        <v>21080000</v>
      </c>
      <c r="P35" s="46" t="s">
        <v>55</v>
      </c>
      <c r="Q35" s="45">
        <v>21080000</v>
      </c>
      <c r="R35" s="46" t="s">
        <v>55</v>
      </c>
      <c r="S35" s="45">
        <v>21080000</v>
      </c>
    </row>
    <row r="36" spans="1:19" ht="18" customHeight="1" hidden="1">
      <c r="A36" s="45">
        <v>21081100</v>
      </c>
      <c r="B36" s="47" t="s">
        <v>56</v>
      </c>
      <c r="C36" s="45"/>
      <c r="D36" s="47"/>
      <c r="E36" s="45"/>
      <c r="F36" s="46">
        <f>C36</f>
        <v>0</v>
      </c>
      <c r="G36" s="45">
        <v>21081100</v>
      </c>
      <c r="H36" s="47" t="s">
        <v>56</v>
      </c>
      <c r="I36" s="45">
        <v>21081100</v>
      </c>
      <c r="J36" s="47" t="s">
        <v>56</v>
      </c>
      <c r="K36" s="45">
        <v>21081100</v>
      </c>
      <c r="L36" s="47" t="s">
        <v>56</v>
      </c>
      <c r="M36" s="45">
        <v>21081100</v>
      </c>
      <c r="N36" s="47" t="s">
        <v>56</v>
      </c>
      <c r="O36" s="45">
        <v>21081100</v>
      </c>
      <c r="P36" s="47" t="s">
        <v>56</v>
      </c>
      <c r="Q36" s="45">
        <v>21081100</v>
      </c>
      <c r="R36" s="47" t="s">
        <v>56</v>
      </c>
      <c r="S36" s="45">
        <v>21081100</v>
      </c>
    </row>
    <row r="37" spans="1:19" ht="23.25" customHeight="1">
      <c r="A37" s="24">
        <v>22000000</v>
      </c>
      <c r="B37" s="25" t="s">
        <v>36</v>
      </c>
      <c r="C37" s="36">
        <f>C40+C42+C38</f>
        <v>35419</v>
      </c>
      <c r="D37" s="36"/>
      <c r="E37" s="36"/>
      <c r="F37" s="37">
        <f>C37+D37+E37</f>
        <v>35419</v>
      </c>
      <c r="G37" s="14">
        <f>G40</f>
        <v>0</v>
      </c>
      <c r="H37" s="14">
        <f>H40</f>
        <v>0</v>
      </c>
      <c r="I37" s="14">
        <f>I40</f>
        <v>0</v>
      </c>
      <c r="J37" s="2">
        <f t="shared" si="0"/>
        <v>0</v>
      </c>
      <c r="K37" s="14">
        <f>K40</f>
        <v>0</v>
      </c>
      <c r="L37" s="14">
        <f>L40</f>
        <v>0</v>
      </c>
      <c r="M37" s="14">
        <f>M40</f>
        <v>0</v>
      </c>
      <c r="N37" s="2">
        <f t="shared" si="1"/>
        <v>0</v>
      </c>
      <c r="O37" s="14">
        <f>O40</f>
        <v>0</v>
      </c>
      <c r="P37" s="14">
        <f>P40</f>
        <v>0</v>
      </c>
      <c r="Q37" s="14">
        <f>Q40</f>
        <v>0</v>
      </c>
      <c r="R37" s="2">
        <f t="shared" si="2"/>
        <v>0</v>
      </c>
      <c r="S37" s="2"/>
    </row>
    <row r="38" spans="1:19" ht="23.25" customHeight="1">
      <c r="A38" s="53">
        <v>22010000</v>
      </c>
      <c r="B38" s="54" t="s">
        <v>58</v>
      </c>
      <c r="C38" s="36">
        <f>C39</f>
        <v>3617</v>
      </c>
      <c r="D38" s="36"/>
      <c r="E38" s="36"/>
      <c r="F38" s="37">
        <f>C38+D38+E38</f>
        <v>3617</v>
      </c>
      <c r="G38" s="14"/>
      <c r="H38" s="14"/>
      <c r="I38" s="14"/>
      <c r="J38" s="2"/>
      <c r="K38" s="14"/>
      <c r="L38" s="14"/>
      <c r="M38" s="14"/>
      <c r="N38" s="2"/>
      <c r="O38" s="14"/>
      <c r="P38" s="14"/>
      <c r="Q38" s="14"/>
      <c r="R38" s="2"/>
      <c r="S38" s="2"/>
    </row>
    <row r="39" spans="1:19" ht="24">
      <c r="A39" s="55">
        <v>22012500</v>
      </c>
      <c r="B39" s="56" t="s">
        <v>59</v>
      </c>
      <c r="C39" s="36">
        <v>3617</v>
      </c>
      <c r="D39" s="36"/>
      <c r="E39" s="36"/>
      <c r="F39" s="37">
        <f>C39+D39+E39</f>
        <v>3617</v>
      </c>
      <c r="G39" s="14"/>
      <c r="H39" s="14"/>
      <c r="I39" s="14"/>
      <c r="J39" s="2"/>
      <c r="K39" s="14"/>
      <c r="L39" s="14"/>
      <c r="M39" s="14"/>
      <c r="N39" s="2"/>
      <c r="O39" s="14"/>
      <c r="P39" s="14"/>
      <c r="Q39" s="14"/>
      <c r="R39" s="2"/>
      <c r="S39" s="2"/>
    </row>
    <row r="40" spans="1:19" ht="37.5" customHeight="1">
      <c r="A40" s="24">
        <v>22080000</v>
      </c>
      <c r="B40" s="25" t="s">
        <v>37</v>
      </c>
      <c r="C40" s="36">
        <f>C41</f>
        <v>31792</v>
      </c>
      <c r="D40" s="36"/>
      <c r="E40" s="36"/>
      <c r="F40" s="37">
        <f t="shared" si="3"/>
        <v>31792</v>
      </c>
      <c r="G40" s="14"/>
      <c r="H40" s="14"/>
      <c r="I40" s="14"/>
      <c r="J40" s="2">
        <f t="shared" si="0"/>
        <v>0</v>
      </c>
      <c r="K40" s="14"/>
      <c r="L40" s="14"/>
      <c r="M40" s="14"/>
      <c r="N40" s="2">
        <f t="shared" si="1"/>
        <v>0</v>
      </c>
      <c r="O40" s="14"/>
      <c r="P40" s="14"/>
      <c r="Q40" s="14"/>
      <c r="R40" s="2">
        <f t="shared" si="2"/>
        <v>0</v>
      </c>
      <c r="S40" s="2"/>
    </row>
    <row r="41" spans="1:19" ht="48">
      <c r="A41" s="26">
        <v>22080400</v>
      </c>
      <c r="B41" s="27" t="s">
        <v>38</v>
      </c>
      <c r="C41" s="36">
        <v>31792</v>
      </c>
      <c r="D41" s="36"/>
      <c r="E41" s="36"/>
      <c r="F41" s="37">
        <f t="shared" si="3"/>
        <v>31792</v>
      </c>
      <c r="G41" s="14" t="e">
        <f>G42+G43+G45</f>
        <v>#REF!</v>
      </c>
      <c r="H41" s="14" t="e">
        <f>H42+H43+H45</f>
        <v>#REF!</v>
      </c>
      <c r="I41" s="14" t="e">
        <f>I42+I43+I45</f>
        <v>#REF!</v>
      </c>
      <c r="J41" s="2" t="e">
        <f t="shared" si="0"/>
        <v>#REF!</v>
      </c>
      <c r="K41" s="14" t="e">
        <f>K42+K43+K45</f>
        <v>#REF!</v>
      </c>
      <c r="L41" s="14" t="e">
        <f>L42+L43+L45</f>
        <v>#REF!</v>
      </c>
      <c r="M41" s="14" t="e">
        <f>M42+M43+M45</f>
        <v>#REF!</v>
      </c>
      <c r="N41" s="2" t="e">
        <f t="shared" si="1"/>
        <v>#REF!</v>
      </c>
      <c r="O41" s="14" t="e">
        <f>O42+O43+O45</f>
        <v>#REF!</v>
      </c>
      <c r="P41" s="14" t="e">
        <f>P42+P43+P45</f>
        <v>#REF!</v>
      </c>
      <c r="Q41" s="14" t="e">
        <f>Q42+Q43+Q45</f>
        <v>#REF!</v>
      </c>
      <c r="R41" s="2" t="e">
        <f t="shared" si="2"/>
        <v>#REF!</v>
      </c>
      <c r="S41" s="2"/>
    </row>
    <row r="42" spans="1:19" ht="15.75" customHeight="1">
      <c r="A42" s="24">
        <v>22090000</v>
      </c>
      <c r="B42" s="25" t="s">
        <v>39</v>
      </c>
      <c r="C42" s="36">
        <f>C43</f>
        <v>10</v>
      </c>
      <c r="D42" s="36"/>
      <c r="E42" s="36"/>
      <c r="F42" s="37">
        <f t="shared" si="3"/>
        <v>10</v>
      </c>
      <c r="G42" s="14"/>
      <c r="H42" s="14"/>
      <c r="I42" s="14"/>
      <c r="J42" s="2">
        <f t="shared" si="0"/>
        <v>0</v>
      </c>
      <c r="K42" s="14"/>
      <c r="L42" s="14"/>
      <c r="M42" s="14"/>
      <c r="N42" s="2">
        <f t="shared" si="1"/>
        <v>0</v>
      </c>
      <c r="O42" s="14"/>
      <c r="P42" s="14"/>
      <c r="Q42" s="14"/>
      <c r="R42" s="2">
        <f t="shared" si="2"/>
        <v>0</v>
      </c>
      <c r="S42" s="2"/>
    </row>
    <row r="43" spans="1:19" ht="48">
      <c r="A43" s="15">
        <v>22090100</v>
      </c>
      <c r="B43" s="16" t="s">
        <v>40</v>
      </c>
      <c r="C43" s="22">
        <v>10</v>
      </c>
      <c r="D43" s="22"/>
      <c r="E43" s="22"/>
      <c r="F43" s="38">
        <f t="shared" si="3"/>
        <v>10</v>
      </c>
      <c r="G43" s="14">
        <f>G44</f>
        <v>0</v>
      </c>
      <c r="H43" s="14">
        <f>H44</f>
        <v>0</v>
      </c>
      <c r="I43" s="14">
        <f>I44</f>
        <v>0</v>
      </c>
      <c r="J43" s="2">
        <f t="shared" si="0"/>
        <v>0</v>
      </c>
      <c r="K43" s="14">
        <f>K44</f>
        <v>0</v>
      </c>
      <c r="L43" s="14">
        <f>L44</f>
        <v>0</v>
      </c>
      <c r="M43" s="14">
        <f>M44</f>
        <v>0</v>
      </c>
      <c r="N43" s="2">
        <f t="shared" si="1"/>
        <v>0</v>
      </c>
      <c r="O43" s="14">
        <f>O44</f>
        <v>0</v>
      </c>
      <c r="P43" s="14">
        <f>P44</f>
        <v>0</v>
      </c>
      <c r="Q43" s="14">
        <f>Q44</f>
        <v>0</v>
      </c>
      <c r="R43" s="2">
        <f t="shared" si="2"/>
        <v>0</v>
      </c>
      <c r="S43" s="2"/>
    </row>
    <row r="44" spans="1:19" ht="18.75" customHeight="1">
      <c r="A44" s="17" t="s">
        <v>41</v>
      </c>
      <c r="B44" s="18"/>
      <c r="C44" s="39">
        <f>C13+C15+C29+C33</f>
        <v>783934</v>
      </c>
      <c r="D44" s="39">
        <f>D29</f>
        <v>442</v>
      </c>
      <c r="E44" s="39">
        <v>0</v>
      </c>
      <c r="F44" s="40">
        <f>C44+D44</f>
        <v>784376</v>
      </c>
      <c r="G44" s="14"/>
      <c r="H44" s="14"/>
      <c r="I44" s="14"/>
      <c r="J44" s="2">
        <f t="shared" si="0"/>
        <v>0</v>
      </c>
      <c r="K44" s="14"/>
      <c r="L44" s="14"/>
      <c r="M44" s="14"/>
      <c r="N44" s="2">
        <f t="shared" si="1"/>
        <v>0</v>
      </c>
      <c r="O44" s="14"/>
      <c r="P44" s="14"/>
      <c r="Q44" s="14"/>
      <c r="R44" s="2">
        <f t="shared" si="2"/>
        <v>0</v>
      </c>
      <c r="S44" s="2"/>
    </row>
    <row r="45" spans="1:19" ht="12.75">
      <c r="A45" s="12">
        <v>40000000</v>
      </c>
      <c r="B45" s="13" t="s">
        <v>42</v>
      </c>
      <c r="C45" s="22">
        <f>C46</f>
        <v>310411</v>
      </c>
      <c r="D45" s="22"/>
      <c r="E45" s="22"/>
      <c r="F45" s="38">
        <f t="shared" si="3"/>
        <v>310411</v>
      </c>
      <c r="G45" s="14" t="e">
        <f>G46+#REF!</f>
        <v>#REF!</v>
      </c>
      <c r="H45" s="14" t="e">
        <f>H46+#REF!</f>
        <v>#REF!</v>
      </c>
      <c r="I45" s="14" t="e">
        <f>I46+#REF!</f>
        <v>#REF!</v>
      </c>
      <c r="J45" s="2" t="e">
        <f t="shared" si="0"/>
        <v>#REF!</v>
      </c>
      <c r="K45" s="14" t="e">
        <f>K46+#REF!</f>
        <v>#REF!</v>
      </c>
      <c r="L45" s="14" t="e">
        <f>L46+#REF!</f>
        <v>#REF!</v>
      </c>
      <c r="M45" s="14" t="e">
        <f>M46+#REF!</f>
        <v>#REF!</v>
      </c>
      <c r="N45" s="2" t="e">
        <f t="shared" si="1"/>
        <v>#REF!</v>
      </c>
      <c r="O45" s="14" t="e">
        <f>O46+#REF!</f>
        <v>#REF!</v>
      </c>
      <c r="P45" s="14" t="e">
        <f>P46+#REF!</f>
        <v>#REF!</v>
      </c>
      <c r="Q45" s="14" t="e">
        <f>Q46+#REF!</f>
        <v>#REF!</v>
      </c>
      <c r="R45" s="2" t="e">
        <f t="shared" si="2"/>
        <v>#REF!</v>
      </c>
      <c r="S45" s="2"/>
    </row>
    <row r="46" spans="1:19" ht="20.25" customHeight="1">
      <c r="A46" s="12">
        <v>41000000</v>
      </c>
      <c r="B46" s="13" t="s">
        <v>43</v>
      </c>
      <c r="C46" s="22">
        <f>C47</f>
        <v>310411</v>
      </c>
      <c r="D46" s="22"/>
      <c r="E46" s="22"/>
      <c r="F46" s="38">
        <f t="shared" si="3"/>
        <v>310411</v>
      </c>
      <c r="G46" s="14"/>
      <c r="H46" s="14"/>
      <c r="I46" s="14"/>
      <c r="J46" s="2">
        <f t="shared" si="0"/>
        <v>0</v>
      </c>
      <c r="K46" s="14"/>
      <c r="L46" s="14"/>
      <c r="M46" s="14"/>
      <c r="N46" s="2">
        <f t="shared" si="1"/>
        <v>0</v>
      </c>
      <c r="O46" s="14"/>
      <c r="P46" s="14"/>
      <c r="Q46" s="14"/>
      <c r="R46" s="2">
        <f t="shared" si="2"/>
        <v>0</v>
      </c>
      <c r="S46" s="2"/>
    </row>
    <row r="47" spans="1:19" ht="18.75" customHeight="1">
      <c r="A47" s="2">
        <v>41035000</v>
      </c>
      <c r="B47" s="3" t="s">
        <v>48</v>
      </c>
      <c r="C47" s="22">
        <v>310411</v>
      </c>
      <c r="D47" s="22"/>
      <c r="E47" s="22"/>
      <c r="F47" s="38">
        <f t="shared" si="3"/>
        <v>310411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2" t="e">
        <f t="shared" si="0"/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2" t="e">
        <f t="shared" si="1"/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2" t="e">
        <f t="shared" si="2"/>
        <v>#REF!</v>
      </c>
      <c r="S47" s="2"/>
    </row>
    <row r="48" spans="1:19" ht="21" customHeight="1">
      <c r="A48" s="17" t="s">
        <v>44</v>
      </c>
      <c r="B48" s="18"/>
      <c r="C48" s="39">
        <f>C44+C47</f>
        <v>1094345</v>
      </c>
      <c r="D48" s="39">
        <f>D44</f>
        <v>442</v>
      </c>
      <c r="E48" s="39">
        <v>0</v>
      </c>
      <c r="F48" s="40">
        <f>C48+D48+E48</f>
        <v>1094787</v>
      </c>
      <c r="G48" s="14" t="e">
        <f>#REF!+#REF!</f>
        <v>#REF!</v>
      </c>
      <c r="H48" s="14" t="e">
        <f>#REF!+#REF!</f>
        <v>#REF!</v>
      </c>
      <c r="I48" s="14" t="e">
        <f>#REF!+#REF!</f>
        <v>#REF!</v>
      </c>
      <c r="J48" s="2" t="e">
        <f t="shared" si="0"/>
        <v>#REF!</v>
      </c>
      <c r="K48" s="14" t="e">
        <f>#REF!+#REF!</f>
        <v>#REF!</v>
      </c>
      <c r="L48" s="14" t="e">
        <f>#REF!+#REF!</f>
        <v>#REF!</v>
      </c>
      <c r="M48" s="14" t="e">
        <f>#REF!+#REF!</f>
        <v>#REF!</v>
      </c>
      <c r="N48" s="2" t="e">
        <f t="shared" si="1"/>
        <v>#REF!</v>
      </c>
      <c r="O48" s="14" t="e">
        <f>#REF!+#REF!</f>
        <v>#REF!</v>
      </c>
      <c r="P48" s="14" t="e">
        <f>#REF!+#REF!</f>
        <v>#REF!</v>
      </c>
      <c r="Q48" s="14" t="e">
        <f>#REF!+#REF!</f>
        <v>#REF!</v>
      </c>
      <c r="R48" s="2" t="e">
        <f t="shared" si="2"/>
        <v>#REF!</v>
      </c>
      <c r="S48" s="2"/>
    </row>
    <row r="49" spans="1:19" ht="11.25" customHeight="1">
      <c r="A49" s="7"/>
      <c r="B49" s="4"/>
      <c r="C49" s="4"/>
      <c r="D49" s="19"/>
      <c r="E49" s="19"/>
      <c r="F49" s="1"/>
      <c r="G49" s="20"/>
      <c r="H49" s="20"/>
      <c r="I49" s="20"/>
      <c r="J49" s="21"/>
      <c r="K49" s="20"/>
      <c r="L49" s="19"/>
      <c r="M49" s="19"/>
      <c r="N49" s="1"/>
      <c r="O49" s="19"/>
      <c r="P49" s="19"/>
      <c r="Q49" s="19"/>
      <c r="R49" s="1"/>
      <c r="S49" s="1"/>
    </row>
    <row r="50" spans="1:11" ht="20.25" customHeight="1">
      <c r="A50" s="117"/>
      <c r="B50" s="117" t="s">
        <v>99</v>
      </c>
      <c r="C50" s="117"/>
      <c r="D50" s="117" t="s">
        <v>110</v>
      </c>
      <c r="E50" s="23"/>
      <c r="F50" s="23"/>
      <c r="G50" s="23"/>
      <c r="H50" s="23"/>
      <c r="I50" s="23"/>
      <c r="J50" s="23"/>
      <c r="K50" s="23"/>
    </row>
    <row r="51" spans="1:4" ht="15">
      <c r="A51" s="117"/>
      <c r="B51" s="117"/>
      <c r="C51" s="117"/>
      <c r="D51" s="117"/>
    </row>
    <row r="52" spans="1:4" ht="15">
      <c r="A52" s="117" t="s">
        <v>111</v>
      </c>
      <c r="B52" s="117"/>
      <c r="C52" s="117"/>
      <c r="D52" s="117"/>
    </row>
    <row r="53" ht="15">
      <c r="D53" s="117"/>
    </row>
    <row r="61" ht="12.75">
      <c r="C61" s="6" t="s">
        <v>112</v>
      </c>
    </row>
  </sheetData>
  <mergeCells count="15">
    <mergeCell ref="D1:F1"/>
    <mergeCell ref="D11:E11"/>
    <mergeCell ref="D7:F7"/>
    <mergeCell ref="D8:F8"/>
    <mergeCell ref="D4:F4"/>
    <mergeCell ref="D5:F5"/>
    <mergeCell ref="D6:F6"/>
    <mergeCell ref="D2:F2"/>
    <mergeCell ref="M3:S3"/>
    <mergeCell ref="D3:J3"/>
    <mergeCell ref="A10:O10"/>
    <mergeCell ref="F11:F12"/>
    <mergeCell ref="C11:C12"/>
    <mergeCell ref="B11:B12"/>
    <mergeCell ref="A11:A12"/>
  </mergeCells>
  <printOptions/>
  <pageMargins left="0.7874015748031497" right="0.3937007874015748" top="0.3937007874015748" bottom="0.3937007874015748" header="0" footer="0"/>
  <pageSetup horizontalDpi="600" verticalDpi="600" orientation="portrait" paperSize="9" scale="82" r:id="rId1"/>
  <rowBreaks count="2" manualBreakCount="2">
    <brk id="52" max="18" man="1"/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2017-12-26T12:23:41Z</cp:lastPrinted>
  <dcterms:created xsi:type="dcterms:W3CDTF">1996-10-08T23:32:33Z</dcterms:created>
  <dcterms:modified xsi:type="dcterms:W3CDTF">2017-12-26T12:37:52Z</dcterms:modified>
  <cp:category/>
  <cp:version/>
  <cp:contentType/>
  <cp:contentStatus/>
</cp:coreProperties>
</file>