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96" windowWidth="9315" windowHeight="5295" tabRatio="713" activeTab="5"/>
  </bookViews>
  <sheets>
    <sheet name="анализ 3 років план" sheetId="1" r:id="rId1"/>
    <sheet name="виконання поточн  року видатки" sheetId="2" r:id="rId2"/>
    <sheet name="проект зведений доходи" sheetId="3" r:id="rId3"/>
    <sheet name="проект зведений видатки" sheetId="4" r:id="rId4"/>
    <sheet name="прогноз доходи" sheetId="5" r:id="rId5"/>
    <sheet name="прогноз видатки" sheetId="6" r:id="rId6"/>
    <sheet name="перелік за енергосервісом" sheetId="7" r:id="rId7"/>
  </sheets>
  <externalReferences>
    <externalReference r:id="rId10"/>
  </externalReferences>
  <definedNames>
    <definedName name="_xlnm.Print_Area" localSheetId="0">'анализ 3 років план'!$A$1:$N$42</definedName>
    <definedName name="_xlnm.Print_Area" localSheetId="6">'перелік за енергосервісом'!$D$1:$N$36</definedName>
    <definedName name="_xlnm.Print_Area" localSheetId="5">'прогноз видатки'!$D$1:$O$41</definedName>
    <definedName name="_xlnm.Print_Area" localSheetId="3">'проект зведений видатки'!$A$1:$J$40</definedName>
  </definedNames>
  <calcPr fullCalcOnLoad="1"/>
</workbook>
</file>

<file path=xl/sharedStrings.xml><?xml version="1.0" encoding="utf-8"?>
<sst xmlns="http://schemas.openxmlformats.org/spreadsheetml/2006/main" count="395" uniqueCount="244">
  <si>
    <t>ПОКАЗНИКИ</t>
  </si>
  <si>
    <t>обсягів видатків загального фонду міського бюджету</t>
  </si>
  <si>
    <t>тис.грн.</t>
  </si>
  <si>
    <t>КФК</t>
  </si>
  <si>
    <t>Правоохороння діяльність</t>
  </si>
  <si>
    <t>Освіта</t>
  </si>
  <si>
    <t>Охорона здоров"я</t>
  </si>
  <si>
    <t>Житлово-комунальне господарство</t>
  </si>
  <si>
    <t>Культура і мистецтво</t>
  </si>
  <si>
    <t>Фізкультура і спорт</t>
  </si>
  <si>
    <t>Транспорт</t>
  </si>
  <si>
    <t>Інші видатки</t>
  </si>
  <si>
    <t>З урахуванням внесених змін</t>
  </si>
  <si>
    <t>Назва видатків</t>
  </si>
  <si>
    <t>ПРОЕКТ</t>
  </si>
  <si>
    <t xml:space="preserve">                                                                    тис.грн.</t>
  </si>
  <si>
    <t>Борівське</t>
  </si>
  <si>
    <t>Сиротине</t>
  </si>
  <si>
    <t>Селищні бюджети</t>
  </si>
  <si>
    <t>в тому числі:</t>
  </si>
  <si>
    <t>Міський бюджет</t>
  </si>
  <si>
    <t>Правоохоронна діяльність</t>
  </si>
  <si>
    <t xml:space="preserve">                                                                                 тис.грн.</t>
  </si>
  <si>
    <t>Нава видатків</t>
  </si>
  <si>
    <t>ІНФОРМАЦІЯ</t>
  </si>
  <si>
    <t>ПРОГНОЗ</t>
  </si>
  <si>
    <t xml:space="preserve">показників міського бюджету за основними видами видатків </t>
  </si>
  <si>
    <t>010116</t>
  </si>
  <si>
    <t>06000</t>
  </si>
  <si>
    <t>070000</t>
  </si>
  <si>
    <t>080000</t>
  </si>
  <si>
    <t>090000</t>
  </si>
  <si>
    <t>Всього доходів</t>
  </si>
  <si>
    <t>Дотація вирівнювання</t>
  </si>
  <si>
    <t>060000</t>
  </si>
  <si>
    <t>100000</t>
  </si>
  <si>
    <t>Видатки всього (без кредитування)</t>
  </si>
  <si>
    <t>Дотація селищам</t>
  </si>
  <si>
    <t>Кредитування</t>
  </si>
  <si>
    <t>Разом обсяг загального фонду</t>
  </si>
  <si>
    <t xml:space="preserve">   Всього видатків (без кредитування)</t>
  </si>
  <si>
    <t>Всього видатків без кредитування</t>
  </si>
  <si>
    <t>Видатки, не віднесені до основних груп</t>
  </si>
  <si>
    <t>Назва функції</t>
  </si>
  <si>
    <t>Інші дотації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</si>
  <si>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</si>
  <si>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Реверсна дотація</t>
  </si>
  <si>
    <t>1 сценарій</t>
  </si>
  <si>
    <t>2 сценарій</t>
  </si>
  <si>
    <t>Інші послуги, пов язані з економічною діяльністю</t>
  </si>
  <si>
    <t>Запобігання та ліквідація надзвичайних ситуацій та наслідків стихійного лиха</t>
  </si>
  <si>
    <t>Цільові фонди</t>
  </si>
  <si>
    <t>2017/2016</t>
  </si>
  <si>
    <t>2017/2015</t>
  </si>
  <si>
    <t>0180</t>
  </si>
  <si>
    <t>1000</t>
  </si>
  <si>
    <t>2000</t>
  </si>
  <si>
    <t>3000</t>
  </si>
  <si>
    <t>6000</t>
  </si>
  <si>
    <t>КТКВКБМС/2017</t>
  </si>
  <si>
    <t>КФК  /2016</t>
  </si>
  <si>
    <t>0100</t>
  </si>
  <si>
    <t>Державне управління</t>
  </si>
  <si>
    <t>Соціальний захист та соціальне забезпечення</t>
  </si>
  <si>
    <t>Фінансова підтримка засобів масової інформації</t>
  </si>
  <si>
    <t>Розроблення схем планування та забудови територій</t>
  </si>
  <si>
    <t>Членські внески до асоціацій органів  місцевого самоврядування</t>
  </si>
  <si>
    <t>7350, 7370</t>
  </si>
  <si>
    <t>6000, 6300</t>
  </si>
  <si>
    <t xml:space="preserve">Додаток №1 до пояснювальної записки </t>
  </si>
  <si>
    <t>КПКВКМБ</t>
  </si>
  <si>
    <t>Інші заходи, пов язані з економічною діяльністю</t>
  </si>
  <si>
    <t xml:space="preserve">  </t>
  </si>
  <si>
    <t>податок на майно</t>
  </si>
  <si>
    <t>Освітня субвенція з державного бюджету місцевим бюджетам</t>
  </si>
  <si>
    <t>кошти від відчуження майна, що належить Автономній Республиці Крим та майна, що перебуває у комунальній власності</t>
  </si>
  <si>
    <t>Всього доходів бюджету:</t>
  </si>
  <si>
    <t>Начальник</t>
  </si>
  <si>
    <t>показників видаткової частини зведеного бюджету м.Сєверодонецьк на 2020 рік (загальний фонд)</t>
  </si>
  <si>
    <t>Проект на 2020р.</t>
  </si>
  <si>
    <t>на 2021-2022 рр.</t>
  </si>
  <si>
    <t>Виконання за 2019р.</t>
  </si>
  <si>
    <t>Затверджено на 2019р.</t>
  </si>
  <si>
    <t>Видатки за 2019р.</t>
  </si>
  <si>
    <t>Економічна діяльність</t>
  </si>
  <si>
    <t>Інша діяльність</t>
  </si>
  <si>
    <t>Міжбюджетні трансферти</t>
  </si>
  <si>
    <t>Уточнений план на 2018р.</t>
  </si>
  <si>
    <t>Уточнений план на 2019р.</t>
  </si>
  <si>
    <t xml:space="preserve"> про хід виконання видаткової частини загального фонду міського бюджету в 2019 році</t>
  </si>
  <si>
    <t>Інш діяльність</t>
  </si>
  <si>
    <t>М. БАГРІНЦЕВА</t>
  </si>
  <si>
    <t xml:space="preserve">Начальник                                                            </t>
  </si>
  <si>
    <t>Начальник                                                                    М. БАГРІНЦЕВА</t>
  </si>
  <si>
    <t xml:space="preserve"> Додаток № 2 до пояснювальної записки</t>
  </si>
  <si>
    <t>до проекту рішення "Про міський бюджет м.Сєвєродонецька на 2020 рік"</t>
  </si>
  <si>
    <t>до проекту рішення "Про міський бюджет м. Сєвєродонецька на 2020 рік"</t>
  </si>
  <si>
    <t>тис.грн</t>
  </si>
  <si>
    <t>за 2018 - 2020 роки</t>
  </si>
  <si>
    <t>Проект показників дохідної частини зведеного бюджету міста Сєвєродонецька</t>
  </si>
  <si>
    <t>(тис.грн.)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</si>
  <si>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</si>
  <si>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</si>
  <si>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</si>
  <si>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</si>
  <si>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</si>
  <si>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</si>
  <si>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</si>
  <si>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</si>
  <si>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</si>
  <si>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</si>
  <si>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</si>
  <si>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</si>
  <si>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</si>
  <si>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</si>
  <si>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</si>
  <si>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</si>
  <si>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</si>
  <si>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</si>
  <si>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</si>
  <si>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</si>
  <si>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</si>
  <si>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</si>
  <si>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</si>
  <si>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</si>
  <si>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</si>
  <si>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</si>
  <si>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</si>
  <si>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</si>
  <si>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</si>
  <si>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</si>
  <si>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</si>
  <si>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</si>
  <si>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</si>
  <si>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</si>
  <si>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</si>
  <si>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</si>
  <si>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</si>
  <si>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</si>
  <si>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</si>
  <si>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</si>
  <si>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</si>
  <si>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</si>
  <si>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</si>
  <si>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</si>
  <si>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</si>
  <si>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</si>
  <si>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</si>
  <si>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</si>
  <si>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</si>
  <si>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</si>
  <si>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</si>
  <si>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</si>
  <si>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</si>
  <si>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</si>
  <si>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</si>
  <si>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</si>
  <si>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</si>
  <si>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</si>
  <si>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</si>
  <si>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</si>
  <si>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</si>
  <si>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</si>
  <si>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</si>
  <si>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</si>
  <si>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до фондів охорони навколишнього природного середовища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</si>
  <si>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</si>
  <si>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</si>
  <si>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</si>
  <si>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</si>
  <si>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</si>
  <si>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</si>
  <si>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</si>
  <si>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</si>
  <si>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</si>
  <si>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</si>
  <si>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</si>
  <si>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</si>
  <si>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</si>
  <si>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</si>
  <si>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</si>
  <si>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</si>
  <si>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</si>
  <si>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</si>
  <si>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</si>
  <si>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</si>
  <si>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</si>
  <si>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</si>
  <si>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</si>
  <si>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X</t>
  </si>
  <si>
    <t>Разом доходів</t>
  </si>
  <si>
    <t>Головний розпорядник коштів</t>
  </si>
  <si>
    <t>Перелік та обсяги довгострокових зобов'язань за енергосервісом</t>
  </si>
  <si>
    <t>Відділ освіти Сєвєродонецької міської ради</t>
  </si>
  <si>
    <t>Перелік об'єктів енергосервісу</t>
  </si>
  <si>
    <t>Обсяги довгострокових зобов'язань до повного завершення розрахунків  з виконавцем енергосервісу, тис.грн</t>
  </si>
  <si>
    <t>Строки виконання</t>
  </si>
  <si>
    <t>Сєвєродонецька гуманітарно-естетична гімназія</t>
  </si>
  <si>
    <t>Середня загальноосвітня школа I-IIIступенів№ 1</t>
  </si>
  <si>
    <t>Центр дитячої та юнацької творчості</t>
  </si>
  <si>
    <t>Комунальний дошкільний навчальний заклад (ясла-садок) комбінованого типу №38 "Росинка"</t>
  </si>
  <si>
    <t>Середня загальноосвітня школа I-III ступенів № 1</t>
  </si>
  <si>
    <t>Середня загальноосвітня школа I-III ступенів № 5</t>
  </si>
  <si>
    <t>Середня загальноосвітня школа I-III ступенів № 8</t>
  </si>
  <si>
    <t>Середня загальноосвітня школа I-III ступенів №13</t>
  </si>
  <si>
    <t>Середня загальноосвітня школа I-III ступенів №15</t>
  </si>
  <si>
    <t>Комунальний дошкільний навчальний заклад (ясла-садок) комбінованого типу №19 "Ластівка"</t>
  </si>
  <si>
    <t>06.08.19-09.02.2027 р.</t>
  </si>
  <si>
    <t>06.08.19-09.02.2026 р.</t>
  </si>
  <si>
    <t>06.08.19-11.05.2025 р.</t>
  </si>
  <si>
    <t>06.08.19-14.12.2025 р.</t>
  </si>
  <si>
    <t xml:space="preserve">Додаток № 3 до пояснювальної записки </t>
  </si>
  <si>
    <t xml:space="preserve">Додаток №4 до пояснювальної записки </t>
  </si>
  <si>
    <t>Додаток №5 до пояснювальної записки</t>
  </si>
  <si>
    <t xml:space="preserve">Додаток № 6 до пояснювальної записки </t>
  </si>
  <si>
    <t xml:space="preserve">Додаток №  7   до пояснювальної записки </t>
  </si>
  <si>
    <t>Середня загальноосвітня школа I-III ступенів №10</t>
  </si>
  <si>
    <t>ВСЬОГО:</t>
  </si>
  <si>
    <t>Показник</t>
  </si>
  <si>
    <t>2019 рік</t>
  </si>
  <si>
    <t>2020 рік</t>
  </si>
  <si>
    <t>2021 рік</t>
  </si>
  <si>
    <t>2022 рік</t>
  </si>
  <si>
    <r>
      <t>Загальний обсяг доходів загального фонду, усього</t>
    </r>
    <r>
      <rPr>
        <i/>
        <sz val="14"/>
        <rFont val="Times New Roman"/>
        <family val="1"/>
      </rPr>
      <t xml:space="preserve"> у тому числі:</t>
    </r>
  </si>
  <si>
    <r>
      <t>міжбюджетні трансферти, усього</t>
    </r>
    <r>
      <rPr>
        <i/>
        <sz val="14"/>
        <rFont val="Times New Roman"/>
        <family val="1"/>
      </rPr>
      <t xml:space="preserve"> з них: </t>
    </r>
  </si>
  <si>
    <r>
      <rPr>
        <b/>
        <sz val="14"/>
        <rFont val="Times New Roman"/>
        <family val="1"/>
      </rPr>
      <t>податкові надходження, усього</t>
    </r>
    <r>
      <rPr>
        <i/>
        <sz val="14"/>
        <rFont val="Times New Roman"/>
        <family val="1"/>
      </rPr>
      <t xml:space="preserve"> з них:</t>
    </r>
  </si>
  <si>
    <t xml:space="preserve">податок та збір на доходи фізичних осіб </t>
  </si>
  <si>
    <r>
      <rPr>
        <b/>
        <sz val="14"/>
        <rFont val="Times New Roman"/>
        <family val="1"/>
      </rPr>
      <t>неподаткові надходження, усього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з них:</t>
    </r>
  </si>
  <si>
    <t>плата за надання адміністративних послуг</t>
  </si>
  <si>
    <r>
      <t>Загальний обсяг доходів  спеціального фонду, усього</t>
    </r>
    <r>
      <rPr>
        <i/>
        <sz val="14"/>
        <rFont val="Times New Roman"/>
        <family val="1"/>
      </rPr>
      <t xml:space="preserve"> у тому числі:</t>
    </r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</si>
  <si>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</si>
  <si>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екологічний податок</t>
  </si>
  <si>
    <t>надходження коштів пайової участі у розвитку інфраструктури</t>
  </si>
  <si>
    <t>власні надходження бюджетних установ</t>
  </si>
  <si>
    <r>
      <rPr>
        <b/>
        <sz val="14"/>
        <rFont val="Times New Roman"/>
        <family val="1"/>
      </rPr>
      <t>доходи від операцій з капіталом, усього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з них:</t>
    </r>
  </si>
  <si>
    <t>М.БАГРІНЦЕВА</t>
  </si>
  <si>
    <t>до проекту рішення міської ради</t>
  </si>
  <si>
    <t>"Про міський бюджет м.Сєвєродонецька  на 2020 рік"</t>
  </si>
  <si>
    <t>М.Багрінцева</t>
  </si>
  <si>
    <t>Доходи міського  бюджету м. Сєвєродонецька на 2019-2022 роки</t>
  </si>
  <si>
    <t>Дотація з місцевого бюджету на здійснення переданих з державного бюджету 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</si>
  <si>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(2620)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</si>
  <si>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(3220)</t>
  </si>
  <si>
    <t>Начальник фінансового управління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</si>
</sst>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"/>
    <numFmt numFmtId="191" formatCode="#,##0.000"/>
  </numFmts>
  <fonts count="58">
    <font>
      <sz val="10"/>
      <name val="Times New Roman Cyr"/>
      <family val="0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name val="Times New Roman Cyr"/>
      <family val="0"/>
    </font>
    <font>
      <b/>
      <i/>
      <sz val="14"/>
      <name val="Times New Roman"/>
      <family val="1"/>
    </font>
    <font>
      <b/>
      <sz val="16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wrapText="1"/>
    </xf>
    <xf numFmtId="18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88" fontId="0" fillId="0" borderId="0" xfId="0" applyNumberFormat="1" applyFont="1" applyBorder="1" applyAlignment="1">
      <alignment horizontal="center"/>
    </xf>
    <xf numFmtId="188" fontId="0" fillId="0" borderId="0" xfId="0" applyNumberFormat="1" applyBorder="1" applyAlignment="1">
      <alignment/>
    </xf>
    <xf numFmtId="188" fontId="0" fillId="0" borderId="18" xfId="0" applyNumberFormat="1" applyFill="1" applyBorder="1" applyAlignment="1">
      <alignment horizontal="center"/>
    </xf>
    <xf numFmtId="188" fontId="0" fillId="0" borderId="19" xfId="0" applyNumberFormat="1" applyFill="1" applyBorder="1" applyAlignment="1">
      <alignment horizontal="center"/>
    </xf>
    <xf numFmtId="188" fontId="0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188" fontId="0" fillId="0" borderId="21" xfId="0" applyNumberFormat="1" applyFill="1" applyBorder="1" applyAlignment="1">
      <alignment/>
    </xf>
    <xf numFmtId="188" fontId="0" fillId="0" borderId="22" xfId="0" applyNumberFormat="1" applyFill="1" applyBorder="1" applyAlignment="1">
      <alignment/>
    </xf>
    <xf numFmtId="188" fontId="0" fillId="0" borderId="17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/>
    </xf>
    <xf numFmtId="188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Border="1" applyAlignment="1">
      <alignment horizontal="left" wrapText="1"/>
    </xf>
    <xf numFmtId="188" fontId="0" fillId="0" borderId="18" xfId="0" applyNumberFormat="1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8" fontId="0" fillId="0" borderId="27" xfId="0" applyNumberForma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189" fontId="0" fillId="0" borderId="29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3" fontId="0" fillId="0" borderId="10" xfId="0" applyNumberFormat="1" applyBorder="1" applyAlignment="1">
      <alignment/>
    </xf>
    <xf numFmtId="188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188" fontId="0" fillId="0" borderId="22" xfId="0" applyNumberFormat="1" applyBorder="1" applyAlignment="1">
      <alignment horizontal="center"/>
    </xf>
    <xf numFmtId="0" fontId="0" fillId="0" borderId="18" xfId="0" applyBorder="1" applyAlignment="1">
      <alignment/>
    </xf>
    <xf numFmtId="188" fontId="0" fillId="0" borderId="18" xfId="0" applyNumberFormat="1" applyBorder="1" applyAlignment="1">
      <alignment/>
    </xf>
    <xf numFmtId="188" fontId="0" fillId="0" borderId="18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49" fontId="0" fillId="0" borderId="32" xfId="0" applyNumberForma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2" xfId="0" applyNumberFormat="1" applyBorder="1" applyAlignment="1">
      <alignment/>
    </xf>
    <xf numFmtId="0" fontId="0" fillId="0" borderId="32" xfId="0" applyNumberFormat="1" applyBorder="1" applyAlignment="1">
      <alignment horizontal="left"/>
    </xf>
    <xf numFmtId="0" fontId="0" fillId="0" borderId="35" xfId="0" applyNumberFormat="1" applyFon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3" xfId="0" applyNumberFormat="1" applyFont="1" applyBorder="1" applyAlignment="1">
      <alignment horizontal="left"/>
    </xf>
    <xf numFmtId="0" fontId="0" fillId="0" borderId="33" xfId="0" applyNumberFormat="1" applyBorder="1" applyAlignment="1">
      <alignment horizontal="left"/>
    </xf>
    <xf numFmtId="0" fontId="0" fillId="0" borderId="26" xfId="0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189" fontId="0" fillId="0" borderId="10" xfId="0" applyNumberFormat="1" applyFont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3" fillId="0" borderId="39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0" fillId="34" borderId="40" xfId="0" applyFill="1" applyBorder="1" applyAlignment="1">
      <alignment horizontal="left"/>
    </xf>
    <xf numFmtId="0" fontId="0" fillId="34" borderId="39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89" fontId="0" fillId="34" borderId="10" xfId="0" applyNumberFormat="1" applyFont="1" applyFill="1" applyBorder="1" applyAlignment="1">
      <alignment/>
    </xf>
    <xf numFmtId="188" fontId="0" fillId="34" borderId="22" xfId="0" applyNumberFormat="1" applyFill="1" applyBorder="1" applyAlignment="1">
      <alignment/>
    </xf>
    <xf numFmtId="188" fontId="0" fillId="34" borderId="41" xfId="0" applyNumberFormat="1" applyFill="1" applyBorder="1" applyAlignment="1">
      <alignment/>
    </xf>
    <xf numFmtId="0" fontId="1" fillId="34" borderId="0" xfId="52" applyFont="1" applyFill="1" applyAlignment="1">
      <alignment horizontal="center" vertical="center" wrapText="1"/>
      <protection/>
    </xf>
    <xf numFmtId="0" fontId="4" fillId="0" borderId="0" xfId="52">
      <alignment/>
      <protection/>
    </xf>
    <xf numFmtId="0" fontId="3" fillId="0" borderId="39" xfId="0" applyFont="1" applyBorder="1" applyAlignment="1">
      <alignment horizontal="left" wrapText="1"/>
    </xf>
    <xf numFmtId="188" fontId="0" fillId="0" borderId="0" xfId="0" applyNumberFormat="1" applyAlignment="1">
      <alignment/>
    </xf>
    <xf numFmtId="0" fontId="48" fillId="0" borderId="0" xfId="53">
      <alignment/>
      <protection/>
    </xf>
    <xf numFmtId="0" fontId="48" fillId="0" borderId="0" xfId="53" applyAlignment="1">
      <alignment horizontal="right"/>
      <protection/>
    </xf>
    <xf numFmtId="0" fontId="48" fillId="0" borderId="10" xfId="53" applyBorder="1" applyAlignment="1">
      <alignment horizontal="center" vertical="center" wrapText="1"/>
      <protection/>
    </xf>
    <xf numFmtId="0" fontId="48" fillId="35" borderId="10" xfId="53" applyFill="1" applyBorder="1" applyAlignment="1">
      <alignment horizontal="center" vertical="center" wrapText="1"/>
      <protection/>
    </xf>
    <xf numFmtId="0" fontId="54" fillId="0" borderId="10" xfId="53" applyFont="1" applyBorder="1" applyAlignment="1">
      <alignment vertical="center"/>
      <protection/>
    </xf>
    <xf numFmtId="0" fontId="54" fillId="0" borderId="10" xfId="53" applyFont="1" applyBorder="1" applyAlignment="1">
      <alignment vertical="center" wrapText="1"/>
      <protection/>
    </xf>
    <xf numFmtId="189" fontId="54" fillId="35" borderId="10" xfId="53" applyNumberFormat="1" applyFont="1" applyFill="1" applyBorder="1" applyAlignment="1">
      <alignment vertical="center"/>
      <protection/>
    </xf>
    <xf numFmtId="189" fontId="54" fillId="0" borderId="10" xfId="53" applyNumberFormat="1" applyFont="1" applyBorder="1" applyAlignment="1">
      <alignment vertical="center"/>
      <protection/>
    </xf>
    <xf numFmtId="0" fontId="48" fillId="0" borderId="10" xfId="53" applyBorder="1" applyAlignment="1">
      <alignment vertical="center"/>
      <protection/>
    </xf>
    <xf numFmtId="0" fontId="48" fillId="0" borderId="10" xfId="53" applyBorder="1" applyAlignment="1">
      <alignment vertical="center" wrapText="1"/>
      <protection/>
    </xf>
    <xf numFmtId="189" fontId="48" fillId="35" borderId="10" xfId="53" applyNumberFormat="1" applyFill="1" applyBorder="1" applyAlignment="1">
      <alignment vertical="center"/>
      <protection/>
    </xf>
    <xf numFmtId="189" fontId="48" fillId="0" borderId="10" xfId="53" applyNumberFormat="1" applyBorder="1" applyAlignment="1">
      <alignment vertical="center"/>
      <protection/>
    </xf>
    <xf numFmtId="0" fontId="54" fillId="35" borderId="10" xfId="53" applyFont="1" applyFill="1" applyBorder="1" applyAlignment="1">
      <alignment vertical="center"/>
      <protection/>
    </xf>
    <xf numFmtId="0" fontId="54" fillId="35" borderId="10" xfId="53" applyFont="1" applyFill="1" applyBorder="1" applyAlignment="1">
      <alignment vertical="center" wrapText="1"/>
      <protection/>
    </xf>
    <xf numFmtId="0" fontId="54" fillId="35" borderId="10" xfId="53" applyFont="1" applyFill="1" applyBorder="1" applyAlignment="1">
      <alignment horizontal="center" vertical="center"/>
      <protection/>
    </xf>
    <xf numFmtId="49" fontId="1" fillId="0" borderId="32" xfId="0" applyNumberFormat="1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188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188" fontId="1" fillId="0" borderId="10" xfId="0" applyNumberFormat="1" applyFont="1" applyFill="1" applyBorder="1" applyAlignment="1">
      <alignment/>
    </xf>
    <xf numFmtId="190" fontId="1" fillId="0" borderId="10" xfId="0" applyNumberFormat="1" applyFont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188" fontId="1" fillId="0" borderId="10" xfId="0" applyNumberFormat="1" applyFont="1" applyFill="1" applyBorder="1" applyAlignment="1">
      <alignment horizontal="left" wrapText="1"/>
    </xf>
    <xf numFmtId="190" fontId="1" fillId="0" borderId="10" xfId="0" applyNumberFormat="1" applyFont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wrapText="1" shrinkToFit="1"/>
    </xf>
    <xf numFmtId="188" fontId="1" fillId="0" borderId="10" xfId="0" applyNumberFormat="1" applyFont="1" applyFill="1" applyBorder="1" applyAlignment="1">
      <alignment wrapText="1"/>
    </xf>
    <xf numFmtId="188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17" xfId="0" applyFill="1" applyBorder="1" applyAlignment="1">
      <alignment/>
    </xf>
    <xf numFmtId="188" fontId="0" fillId="0" borderId="17" xfId="0" applyNumberFormat="1" applyFill="1" applyBorder="1" applyAlignment="1">
      <alignment/>
    </xf>
    <xf numFmtId="18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center" vertical="center" wrapText="1"/>
    </xf>
    <xf numFmtId="3" fontId="1" fillId="34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5" fillId="0" borderId="0" xfId="53" applyFont="1" applyAlignment="1">
      <alignment horizontal="left"/>
      <protection/>
    </xf>
    <xf numFmtId="0" fontId="56" fillId="0" borderId="0" xfId="53" applyFont="1">
      <alignment/>
      <protection/>
    </xf>
    <xf numFmtId="191" fontId="7" fillId="2" borderId="10" xfId="0" applyNumberFormat="1" applyFont="1" applyFill="1" applyBorder="1" applyAlignment="1">
      <alignment horizontal="right" vertical="center" wrapText="1"/>
    </xf>
    <xf numFmtId="191" fontId="7" fillId="2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191" fontId="10" fillId="34" borderId="10" xfId="0" applyNumberFormat="1" applyFont="1" applyFill="1" applyBorder="1" applyAlignment="1">
      <alignment horizontal="right" vertical="center" wrapText="1"/>
    </xf>
    <xf numFmtId="191" fontId="7" fillId="34" borderId="10" xfId="52" applyNumberFormat="1" applyFont="1" applyFill="1" applyBorder="1" applyAlignment="1">
      <alignment horizontal="right" vertical="center" wrapText="1"/>
      <protection/>
    </xf>
    <xf numFmtId="191" fontId="1" fillId="34" borderId="10" xfId="52" applyNumberFormat="1" applyFont="1" applyFill="1" applyBorder="1" applyAlignment="1">
      <alignment horizontal="center" vertical="center" wrapText="1"/>
      <protection/>
    </xf>
    <xf numFmtId="191" fontId="10" fillId="34" borderId="10" xfId="52" applyNumberFormat="1" applyFont="1" applyFill="1" applyBorder="1" applyAlignment="1">
      <alignment horizontal="right" vertical="center" wrapText="1"/>
      <protection/>
    </xf>
    <xf numFmtId="191" fontId="6" fillId="2" borderId="10" xfId="0" applyNumberFormat="1" applyFont="1" applyFill="1" applyBorder="1" applyAlignment="1">
      <alignment horizontal="right" vertical="center" wrapText="1"/>
    </xf>
    <xf numFmtId="191" fontId="6" fillId="2" borderId="10" xfId="0" applyNumberFormat="1" applyFont="1" applyFill="1" applyBorder="1" applyAlignment="1">
      <alignment horizontal="center" vertical="center" wrapText="1"/>
    </xf>
    <xf numFmtId="191" fontId="6" fillId="34" borderId="10" xfId="0" applyNumberFormat="1" applyFont="1" applyFill="1" applyBorder="1" applyAlignment="1">
      <alignment horizontal="right" vertical="center" wrapText="1"/>
    </xf>
    <xf numFmtId="191" fontId="6" fillId="34" borderId="10" xfId="0" applyNumberFormat="1" applyFont="1" applyFill="1" applyBorder="1" applyAlignment="1">
      <alignment horizontal="center" vertical="center" wrapText="1"/>
    </xf>
    <xf numFmtId="191" fontId="9" fillId="34" borderId="10" xfId="0" applyNumberFormat="1" applyFont="1" applyFill="1" applyBorder="1" applyAlignment="1">
      <alignment horizontal="right" vertical="center" wrapText="1"/>
    </xf>
    <xf numFmtId="191" fontId="6" fillId="0" borderId="10" xfId="0" applyNumberFormat="1" applyFont="1" applyBorder="1" applyAlignment="1">
      <alignment horizontal="right" vertical="center"/>
    </xf>
    <xf numFmtId="191" fontId="9" fillId="0" borderId="10" xfId="0" applyNumberFormat="1" applyFont="1" applyBorder="1" applyAlignment="1">
      <alignment horizontal="right" vertical="center"/>
    </xf>
    <xf numFmtId="191" fontId="8" fillId="0" borderId="10" xfId="0" applyNumberFormat="1" applyFont="1" applyBorder="1" applyAlignment="1">
      <alignment/>
    </xf>
    <xf numFmtId="191" fontId="13" fillId="0" borderId="10" xfId="0" applyNumberFormat="1" applyFont="1" applyBorder="1" applyAlignment="1">
      <alignment/>
    </xf>
    <xf numFmtId="191" fontId="10" fillId="34" borderId="10" xfId="0" applyNumberFormat="1" applyFont="1" applyFill="1" applyBorder="1" applyAlignment="1">
      <alignment horizontal="right" vertical="center" wrapText="1"/>
    </xf>
    <xf numFmtId="0" fontId="6" fillId="0" borderId="0" xfId="52" applyFont="1" applyAlignment="1">
      <alignment horizontal="center"/>
      <protection/>
    </xf>
    <xf numFmtId="188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45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4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4" fillId="0" borderId="0" xfId="53" applyFont="1" applyAlignment="1">
      <alignment horizontal="center" wrapText="1"/>
      <protection/>
    </xf>
    <xf numFmtId="0" fontId="48" fillId="0" borderId="0" xfId="53" applyAlignment="1">
      <alignment horizontal="center"/>
      <protection/>
    </xf>
    <xf numFmtId="0" fontId="48" fillId="0" borderId="10" xfId="53" applyBorder="1" applyAlignment="1">
      <alignment horizontal="center" vertical="center" wrapText="1"/>
      <protection/>
    </xf>
    <xf numFmtId="0" fontId="48" fillId="35" borderId="10" xfId="53" applyFill="1" applyBorder="1" applyAlignment="1">
      <alignment horizontal="center" vertical="center" wrapText="1"/>
      <protection/>
    </xf>
    <xf numFmtId="0" fontId="57" fillId="0" borderId="10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52" applyFont="1" applyFill="1" applyBorder="1" applyAlignment="1">
      <alignment horizontal="left" vertical="center" wrapText="1"/>
      <protection/>
    </xf>
    <xf numFmtId="0" fontId="1" fillId="34" borderId="0" xfId="52" applyFont="1" applyFill="1" applyBorder="1" applyAlignment="1">
      <alignment horizontal="left" vertical="center" wrapText="1"/>
      <protection/>
    </xf>
    <xf numFmtId="0" fontId="12" fillId="34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46" xfId="0" applyBorder="1" applyAlignment="1">
      <alignment/>
    </xf>
    <xf numFmtId="0" fontId="0" fillId="0" borderId="22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173" fontId="0" fillId="0" borderId="44" xfId="0" applyNumberForma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2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zo77\a1\&#1044;&#1086;&#1076;.&#1089;&#1090;.76%2020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3 років план"/>
      <sheetName val="Виконання поточного року_доходи"/>
      <sheetName val="виконання поточн  року видатки"/>
      <sheetName val="проект зведений доходи"/>
      <sheetName val="проект зведений видатки"/>
      <sheetName val="прогноз доходи"/>
      <sheetName val="прогноз видатки"/>
      <sheetName val="перелік за енергосервісом"/>
    </sheetNames>
    <sheetDataSet>
      <sheetData sheetId="4">
        <row r="16">
          <cell r="H16">
            <v>27104.085</v>
          </cell>
        </row>
        <row r="18">
          <cell r="H18">
            <v>18722.052</v>
          </cell>
        </row>
        <row r="20">
          <cell r="H20">
            <v>42305.385</v>
          </cell>
        </row>
        <row r="21">
          <cell r="H21">
            <v>26912.314</v>
          </cell>
        </row>
        <row r="22">
          <cell r="H22">
            <v>95966.348</v>
          </cell>
        </row>
        <row r="27">
          <cell r="H27">
            <v>6000</v>
          </cell>
        </row>
        <row r="31">
          <cell r="H31">
            <v>23653.459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C1">
      <selection activeCell="C1" sqref="C1:K2"/>
    </sheetView>
  </sheetViews>
  <sheetFormatPr defaultColWidth="9.00390625" defaultRowHeight="12.75"/>
  <cols>
    <col min="1" max="1" width="7.625" style="0" hidden="1" customWidth="1"/>
    <col min="2" max="2" width="18.00390625" style="0" hidden="1" customWidth="1"/>
    <col min="3" max="3" width="11.875" style="0" customWidth="1"/>
    <col min="4" max="4" width="30.375" style="92" customWidth="1"/>
    <col min="5" max="5" width="10.375" style="0" customWidth="1"/>
    <col min="6" max="6" width="11.00390625" style="0" customWidth="1"/>
    <col min="7" max="7" width="10.375" style="0" customWidth="1"/>
    <col min="8" max="8" width="9.50390625" style="0" hidden="1" customWidth="1"/>
    <col min="9" max="10" width="0" style="0" hidden="1" customWidth="1"/>
  </cols>
  <sheetData>
    <row r="1" spans="4:6" ht="12.75">
      <c r="D1"/>
      <c r="E1" s="3" t="s">
        <v>69</v>
      </c>
      <c r="F1" s="3"/>
    </row>
    <row r="2" spans="4:6" ht="12.75">
      <c r="D2"/>
      <c r="E2" s="3" t="s">
        <v>95</v>
      </c>
      <c r="F2" s="3"/>
    </row>
    <row r="3" spans="4:7" ht="12.75">
      <c r="D3" s="2"/>
      <c r="E3" s="3"/>
      <c r="F3" s="3"/>
      <c r="G3" s="3"/>
    </row>
    <row r="4" spans="1:7" ht="12.75">
      <c r="A4" s="190" t="s">
        <v>0</v>
      </c>
      <c r="B4" s="190"/>
      <c r="C4" s="190"/>
      <c r="D4" s="190"/>
      <c r="E4" s="190"/>
      <c r="F4" s="190"/>
      <c r="G4" s="190"/>
    </row>
    <row r="5" spans="1:7" ht="12.75">
      <c r="A5" s="190" t="s">
        <v>1</v>
      </c>
      <c r="B5" s="190"/>
      <c r="C5" s="190"/>
      <c r="D5" s="190"/>
      <c r="E5" s="190"/>
      <c r="F5" s="190"/>
      <c r="G5" s="190"/>
    </row>
    <row r="6" spans="1:7" ht="12.75">
      <c r="A6" s="190" t="s">
        <v>98</v>
      </c>
      <c r="B6" s="190"/>
      <c r="C6" s="190"/>
      <c r="D6" s="190"/>
      <c r="E6" s="190"/>
      <c r="F6" s="190"/>
      <c r="G6" s="190"/>
    </row>
    <row r="7" ht="13.5" thickBot="1">
      <c r="G7" t="s">
        <v>2</v>
      </c>
    </row>
    <row r="8" spans="1:7" ht="12.75" customHeight="1" thickBot="1">
      <c r="A8" s="191"/>
      <c r="B8" s="192"/>
      <c r="C8" s="192"/>
      <c r="D8" s="193"/>
      <c r="E8" s="194" t="s">
        <v>87</v>
      </c>
      <c r="F8" s="194" t="s">
        <v>88</v>
      </c>
      <c r="G8" s="196" t="s">
        <v>79</v>
      </c>
    </row>
    <row r="9" spans="1:10" ht="12.75">
      <c r="A9" s="198" t="s">
        <v>60</v>
      </c>
      <c r="B9" s="202" t="s">
        <v>59</v>
      </c>
      <c r="C9" s="202" t="s">
        <v>70</v>
      </c>
      <c r="D9" s="204" t="s">
        <v>43</v>
      </c>
      <c r="E9" s="195"/>
      <c r="F9" s="195"/>
      <c r="G9" s="197"/>
      <c r="I9" t="s">
        <v>52</v>
      </c>
      <c r="J9" t="s">
        <v>53</v>
      </c>
    </row>
    <row r="10" spans="1:7" ht="12.75">
      <c r="A10" s="199"/>
      <c r="B10" s="203"/>
      <c r="C10" s="203"/>
      <c r="D10" s="205"/>
      <c r="E10" s="195"/>
      <c r="F10" s="195"/>
      <c r="G10" s="197"/>
    </row>
    <row r="11" spans="1:13" ht="29.25" customHeight="1">
      <c r="A11" s="7" t="s">
        <v>27</v>
      </c>
      <c r="B11" s="73" t="s">
        <v>54</v>
      </c>
      <c r="C11" s="73" t="s">
        <v>61</v>
      </c>
      <c r="D11" s="17" t="s">
        <v>62</v>
      </c>
      <c r="E11" s="97">
        <v>75752.142</v>
      </c>
      <c r="F11" s="1">
        <v>101657.136</v>
      </c>
      <c r="G11" s="30">
        <v>101504.113</v>
      </c>
      <c r="H11">
        <f>G11/G36*100</f>
        <v>10.356773005600765</v>
      </c>
      <c r="I11">
        <f>G11/F11</f>
        <v>0.9984947146258379</v>
      </c>
      <c r="J11">
        <f>G11/E11</f>
        <v>1.3399504003464349</v>
      </c>
      <c r="K11" s="109"/>
      <c r="M11" s="109"/>
    </row>
    <row r="12" spans="1:13" ht="12.75" customHeight="1" hidden="1">
      <c r="A12" s="7" t="s">
        <v>34</v>
      </c>
      <c r="B12" s="73"/>
      <c r="C12" s="81"/>
      <c r="D12" s="17" t="s">
        <v>4</v>
      </c>
      <c r="E12" s="97"/>
      <c r="F12" s="1"/>
      <c r="G12" s="30"/>
      <c r="I12" t="e">
        <f aca="true" t="shared" si="0" ref="I12:I38">G12/F12</f>
        <v>#DIV/0!</v>
      </c>
      <c r="J12" t="e">
        <f aca="true" t="shared" si="1" ref="J12:J38">G12/E12</f>
        <v>#DIV/0!</v>
      </c>
      <c r="K12" s="109"/>
      <c r="M12" s="109"/>
    </row>
    <row r="13" spans="1:13" ht="12.75">
      <c r="A13" s="7" t="s">
        <v>29</v>
      </c>
      <c r="B13" s="73" t="s">
        <v>55</v>
      </c>
      <c r="C13" s="82">
        <v>1000</v>
      </c>
      <c r="D13" s="17" t="s">
        <v>5</v>
      </c>
      <c r="E13" s="97">
        <v>307976.144</v>
      </c>
      <c r="F13" s="1">
        <v>365000.724</v>
      </c>
      <c r="G13" s="30">
        <v>397981.438</v>
      </c>
      <c r="H13">
        <f>G13/G36*100</f>
        <v>40.60725513466213</v>
      </c>
      <c r="I13">
        <f t="shared" si="0"/>
        <v>1.0903579413173987</v>
      </c>
      <c r="J13">
        <f t="shared" si="1"/>
        <v>1.2922476164257712</v>
      </c>
      <c r="K13" s="109"/>
      <c r="M13" s="109"/>
    </row>
    <row r="14" spans="1:13" ht="12.75">
      <c r="A14" s="7" t="s">
        <v>30</v>
      </c>
      <c r="B14" s="73" t="s">
        <v>56</v>
      </c>
      <c r="C14" s="82">
        <v>2000</v>
      </c>
      <c r="D14" s="17" t="s">
        <v>6</v>
      </c>
      <c r="E14" s="97">
        <v>328173.262</v>
      </c>
      <c r="F14" s="1">
        <v>325831.29</v>
      </c>
      <c r="G14" s="30">
        <v>239925.516</v>
      </c>
      <c r="H14">
        <f>G14/G36*100</f>
        <v>24.48032925979694</v>
      </c>
      <c r="I14">
        <f t="shared" si="0"/>
        <v>0.7363489123466319</v>
      </c>
      <c r="J14">
        <f t="shared" si="1"/>
        <v>0.7310940401963644</v>
      </c>
      <c r="K14" s="109"/>
      <c r="M14" s="109"/>
    </row>
    <row r="15" spans="1:13" ht="23.25" customHeight="1">
      <c r="A15" s="7" t="s">
        <v>31</v>
      </c>
      <c r="B15" s="73" t="s">
        <v>57</v>
      </c>
      <c r="C15" s="82">
        <v>3000</v>
      </c>
      <c r="D15" s="17" t="s">
        <v>63</v>
      </c>
      <c r="E15" s="97">
        <v>405530.224</v>
      </c>
      <c r="F15" s="1">
        <v>269853.971</v>
      </c>
      <c r="G15" s="30">
        <v>27104.085</v>
      </c>
      <c r="H15">
        <f>G15/G36*100</f>
        <v>2.7655121312129354</v>
      </c>
      <c r="I15">
        <f t="shared" si="0"/>
        <v>0.10043982269210334</v>
      </c>
      <c r="J15">
        <f t="shared" si="1"/>
        <v>0.06683616508938678</v>
      </c>
      <c r="K15" s="109"/>
      <c r="M15" s="109"/>
    </row>
    <row r="16" spans="1:13" ht="18.75" customHeight="1" hidden="1">
      <c r="A16" s="7" t="s">
        <v>35</v>
      </c>
      <c r="B16" s="73" t="s">
        <v>68</v>
      </c>
      <c r="C16" s="82">
        <v>6000</v>
      </c>
      <c r="D16" s="17" t="s">
        <v>7</v>
      </c>
      <c r="E16" s="97"/>
      <c r="F16" s="1"/>
      <c r="G16" s="30"/>
      <c r="H16">
        <f>G16/G36*100</f>
        <v>0</v>
      </c>
      <c r="I16" t="e">
        <f t="shared" si="0"/>
        <v>#DIV/0!</v>
      </c>
      <c r="J16" t="e">
        <f t="shared" si="1"/>
        <v>#DIV/0!</v>
      </c>
      <c r="K16" s="109"/>
      <c r="M16" s="109"/>
    </row>
    <row r="17" spans="1:13" ht="12.75">
      <c r="A17" s="9">
        <v>110000</v>
      </c>
      <c r="B17" s="70">
        <v>4000</v>
      </c>
      <c r="C17" s="82">
        <v>4000</v>
      </c>
      <c r="D17" s="17" t="s">
        <v>8</v>
      </c>
      <c r="E17" s="97">
        <v>14833.096</v>
      </c>
      <c r="F17" s="1">
        <v>19177.012</v>
      </c>
      <c r="G17" s="30">
        <v>18722.052</v>
      </c>
      <c r="H17">
        <f>G17/G36*100</f>
        <v>1.9102678407036948</v>
      </c>
      <c r="I17">
        <f t="shared" si="0"/>
        <v>0.9762757618340125</v>
      </c>
      <c r="J17">
        <f t="shared" si="1"/>
        <v>1.2621810038848262</v>
      </c>
      <c r="K17" s="109"/>
      <c r="M17" s="109"/>
    </row>
    <row r="18" spans="1:13" ht="24.75" customHeight="1" hidden="1">
      <c r="A18" s="9">
        <v>120000</v>
      </c>
      <c r="B18" s="70">
        <v>7212</v>
      </c>
      <c r="C18" s="82">
        <v>8410</v>
      </c>
      <c r="D18" s="17" t="s">
        <v>64</v>
      </c>
      <c r="E18" s="97"/>
      <c r="F18" s="1"/>
      <c r="G18" s="30"/>
      <c r="H18">
        <f>G18/G36*100</f>
        <v>0</v>
      </c>
      <c r="I18" t="e">
        <f t="shared" si="0"/>
        <v>#DIV/0!</v>
      </c>
      <c r="J18" t="e">
        <f t="shared" si="1"/>
        <v>#DIV/0!</v>
      </c>
      <c r="K18" s="109"/>
      <c r="M18" s="109"/>
    </row>
    <row r="19" spans="1:13" ht="12.75">
      <c r="A19" s="9">
        <v>130000</v>
      </c>
      <c r="B19" s="70">
        <v>5000</v>
      </c>
      <c r="C19" s="82">
        <v>5000</v>
      </c>
      <c r="D19" s="17" t="s">
        <v>9</v>
      </c>
      <c r="E19" s="97">
        <v>29212.403</v>
      </c>
      <c r="F19" s="1">
        <v>36545.42</v>
      </c>
      <c r="G19" s="30">
        <v>42305.385</v>
      </c>
      <c r="H19">
        <f>G19/G36*100</f>
        <v>4.316546949772839</v>
      </c>
      <c r="I19">
        <f t="shared" si="0"/>
        <v>1.1576111315727116</v>
      </c>
      <c r="J19">
        <f t="shared" si="1"/>
        <v>1.4481994172132981</v>
      </c>
      <c r="K19" s="109"/>
      <c r="M19" s="109"/>
    </row>
    <row r="20" spans="1:13" ht="25.5">
      <c r="A20" s="9"/>
      <c r="B20" s="70"/>
      <c r="C20" s="82">
        <v>6000</v>
      </c>
      <c r="D20" s="17" t="s">
        <v>7</v>
      </c>
      <c r="E20" s="97">
        <v>45809.677</v>
      </c>
      <c r="F20" s="1">
        <v>36031.597</v>
      </c>
      <c r="G20" s="30">
        <v>26912.314</v>
      </c>
      <c r="I20">
        <f t="shared" si="0"/>
        <v>0.7469087201436005</v>
      </c>
      <c r="J20">
        <f t="shared" si="1"/>
        <v>0.5874809813655747</v>
      </c>
      <c r="K20" s="109"/>
      <c r="M20" s="109"/>
    </row>
    <row r="21" spans="1:13" ht="14.25" customHeight="1">
      <c r="A21" s="9">
        <v>160000</v>
      </c>
      <c r="B21" s="70">
        <v>7310</v>
      </c>
      <c r="C21" s="82">
        <v>7000</v>
      </c>
      <c r="D21" s="13" t="s">
        <v>84</v>
      </c>
      <c r="E21" s="97">
        <v>34625.802</v>
      </c>
      <c r="F21" s="1">
        <v>60647.722</v>
      </c>
      <c r="G21" s="30">
        <v>95966.348</v>
      </c>
      <c r="H21">
        <f>G21/G36*100</f>
        <v>9.79173801964546</v>
      </c>
      <c r="I21">
        <f t="shared" si="0"/>
        <v>1.5823570092212202</v>
      </c>
      <c r="J21">
        <f t="shared" si="1"/>
        <v>2.7715270826073573</v>
      </c>
      <c r="K21" s="109"/>
      <c r="M21" s="109"/>
    </row>
    <row r="22" spans="1:13" ht="12.75" hidden="1">
      <c r="A22" s="9">
        <v>170000</v>
      </c>
      <c r="B22" s="70">
        <v>6600</v>
      </c>
      <c r="C22" s="82">
        <v>7400</v>
      </c>
      <c r="D22" s="17" t="s">
        <v>10</v>
      </c>
      <c r="E22" s="97"/>
      <c r="F22" s="1"/>
      <c r="G22" s="30"/>
      <c r="H22">
        <f>G22/G36*100</f>
        <v>0</v>
      </c>
      <c r="I22" t="e">
        <f t="shared" si="0"/>
        <v>#DIV/0!</v>
      </c>
      <c r="J22" t="e">
        <f t="shared" si="1"/>
        <v>#DIV/0!</v>
      </c>
      <c r="K22" s="109"/>
      <c r="M22" s="109"/>
    </row>
    <row r="23" spans="1:13" ht="25.5" hidden="1">
      <c r="A23" s="9">
        <v>180000</v>
      </c>
      <c r="B23" s="70"/>
      <c r="C23" s="82"/>
      <c r="D23" s="17" t="s">
        <v>49</v>
      </c>
      <c r="E23" s="97"/>
      <c r="F23" s="1"/>
      <c r="G23" s="30"/>
      <c r="H23">
        <f>G23/G36*100</f>
        <v>0</v>
      </c>
      <c r="K23" s="109"/>
      <c r="M23" s="109"/>
    </row>
    <row r="24" spans="1:13" ht="12.75" hidden="1">
      <c r="A24" s="9"/>
      <c r="B24" s="70"/>
      <c r="C24" s="82"/>
      <c r="D24" s="17"/>
      <c r="E24" s="97"/>
      <c r="F24" s="1"/>
      <c r="G24" s="30"/>
      <c r="K24" s="109"/>
      <c r="M24" s="109"/>
    </row>
    <row r="25" spans="1:13" ht="38.25" hidden="1">
      <c r="A25" s="9">
        <v>210000</v>
      </c>
      <c r="B25" s="70">
        <v>7810</v>
      </c>
      <c r="C25" s="82"/>
      <c r="D25" s="17" t="s">
        <v>50</v>
      </c>
      <c r="E25" s="97"/>
      <c r="F25" s="1"/>
      <c r="G25" s="30"/>
      <c r="H25">
        <f>G25/G36*100</f>
        <v>0</v>
      </c>
      <c r="I25" t="e">
        <f t="shared" si="0"/>
        <v>#DIV/0!</v>
      </c>
      <c r="J25" t="e">
        <f t="shared" si="1"/>
        <v>#DIV/0!</v>
      </c>
      <c r="K25" s="109"/>
      <c r="M25" s="109"/>
    </row>
    <row r="26" spans="1:13" ht="12.75" hidden="1">
      <c r="A26" s="9">
        <v>240000</v>
      </c>
      <c r="B26" s="70"/>
      <c r="C26" s="82"/>
      <c r="D26" s="17" t="s">
        <v>51</v>
      </c>
      <c r="E26" s="97"/>
      <c r="F26" s="1"/>
      <c r="G26" s="30"/>
      <c r="I26" t="e">
        <f t="shared" si="0"/>
        <v>#DIV/0!</v>
      </c>
      <c r="J26" t="e">
        <f t="shared" si="1"/>
        <v>#DIV/0!</v>
      </c>
      <c r="K26" s="109"/>
      <c r="M26" s="109"/>
    </row>
    <row r="27" spans="1:13" ht="25.5" hidden="1">
      <c r="A27" s="9">
        <v>250000</v>
      </c>
      <c r="B27" s="70">
        <v>8600</v>
      </c>
      <c r="C27" s="82"/>
      <c r="D27" s="17" t="s">
        <v>42</v>
      </c>
      <c r="E27" s="97"/>
      <c r="F27" s="1"/>
      <c r="G27" s="30"/>
      <c r="H27">
        <f>G27/G36*100</f>
        <v>0</v>
      </c>
      <c r="I27" t="e">
        <f t="shared" si="0"/>
        <v>#DIV/0!</v>
      </c>
      <c r="J27" t="e">
        <f t="shared" si="1"/>
        <v>#DIV/0!</v>
      </c>
      <c r="K27" s="109"/>
      <c r="M27" s="109"/>
    </row>
    <row r="28" spans="1:13" ht="14.25" customHeight="1">
      <c r="A28" s="9">
        <v>250102</v>
      </c>
      <c r="B28" s="70">
        <v>8010</v>
      </c>
      <c r="C28" s="82">
        <v>8000</v>
      </c>
      <c r="D28" s="17" t="s">
        <v>85</v>
      </c>
      <c r="E28" s="97">
        <v>731.5</v>
      </c>
      <c r="F28" s="1">
        <v>4817.7</v>
      </c>
      <c r="G28" s="30">
        <v>6000</v>
      </c>
      <c r="H28">
        <f>G28/G36*100</f>
        <v>0.6121982272147396</v>
      </c>
      <c r="I28">
        <f t="shared" si="0"/>
        <v>1.245407559623887</v>
      </c>
      <c r="J28">
        <f t="shared" si="1"/>
        <v>8.202323991797677</v>
      </c>
      <c r="K28" s="109"/>
      <c r="M28" s="109"/>
    </row>
    <row r="29" spans="1:13" ht="25.5" customHeight="1" hidden="1">
      <c r="A29" s="9"/>
      <c r="B29" s="80"/>
      <c r="C29" s="82" t="s">
        <v>67</v>
      </c>
      <c r="D29" s="17" t="s">
        <v>65</v>
      </c>
      <c r="E29" s="97"/>
      <c r="F29" s="1"/>
      <c r="G29" s="30"/>
      <c r="K29" s="109"/>
      <c r="M29" s="109"/>
    </row>
    <row r="30" spans="1:14" s="21" customFormat="1" ht="28.5" customHeight="1" hidden="1">
      <c r="A30" s="19"/>
      <c r="B30" s="88"/>
      <c r="C30" s="85">
        <v>7680</v>
      </c>
      <c r="D30" s="24" t="s">
        <v>66</v>
      </c>
      <c r="E30" s="102"/>
      <c r="F30" s="20"/>
      <c r="G30" s="42"/>
      <c r="H30"/>
      <c r="I30" t="e">
        <f t="shared" si="0"/>
        <v>#DIV/0!</v>
      </c>
      <c r="J30" t="e">
        <f t="shared" si="1"/>
        <v>#DIV/0!</v>
      </c>
      <c r="K30" s="109"/>
      <c r="L30"/>
      <c r="M30" s="109"/>
      <c r="N30"/>
    </row>
    <row r="31" spans="1:14" s="21" customFormat="1" ht="12.75" hidden="1">
      <c r="A31" s="22"/>
      <c r="B31" s="88"/>
      <c r="C31" s="83"/>
      <c r="D31" s="43"/>
      <c r="E31" s="102"/>
      <c r="F31" s="20"/>
      <c r="G31" s="42"/>
      <c r="H31"/>
      <c r="I31" t="e">
        <f t="shared" si="0"/>
        <v>#DIV/0!</v>
      </c>
      <c r="J31" t="e">
        <f t="shared" si="1"/>
        <v>#DIV/0!</v>
      </c>
      <c r="K31" s="109"/>
      <c r="L31"/>
      <c r="M31" s="109"/>
      <c r="N31"/>
    </row>
    <row r="32" spans="1:14" s="21" customFormat="1" ht="15" customHeight="1" thickBot="1">
      <c r="A32" s="22">
        <v>250380</v>
      </c>
      <c r="B32" s="88">
        <v>8800</v>
      </c>
      <c r="C32" s="83">
        <v>9000</v>
      </c>
      <c r="D32" s="43" t="s">
        <v>86</v>
      </c>
      <c r="E32" s="102">
        <v>18692.61</v>
      </c>
      <c r="F32" s="20">
        <v>17694.459</v>
      </c>
      <c r="G32" s="42">
        <v>23653.459</v>
      </c>
      <c r="H32">
        <f>G32/G36*100</f>
        <v>2.413434277882754</v>
      </c>
      <c r="I32">
        <f t="shared" si="0"/>
        <v>1.336772093455923</v>
      </c>
      <c r="J32">
        <f t="shared" si="1"/>
        <v>1.2653909218669837</v>
      </c>
      <c r="K32" s="109"/>
      <c r="L32"/>
      <c r="M32" s="109"/>
      <c r="N32"/>
    </row>
    <row r="33" spans="1:14" s="21" customFormat="1" ht="14.25" customHeight="1" hidden="1">
      <c r="A33" s="9">
        <v>250301</v>
      </c>
      <c r="B33" s="80">
        <v>8120</v>
      </c>
      <c r="C33" s="84">
        <v>9110</v>
      </c>
      <c r="D33" s="41" t="s">
        <v>46</v>
      </c>
      <c r="E33" s="103"/>
      <c r="F33" s="89"/>
      <c r="G33" s="52"/>
      <c r="H33">
        <f>G33/G36*100</f>
        <v>0</v>
      </c>
      <c r="I33" t="e">
        <f t="shared" si="0"/>
        <v>#DIV/0!</v>
      </c>
      <c r="J33" t="e">
        <f t="shared" si="1"/>
        <v>#DIV/0!</v>
      </c>
      <c r="K33" s="109"/>
      <c r="L33"/>
      <c r="M33" s="109"/>
      <c r="N33"/>
    </row>
    <row r="34" spans="1:14" s="21" customFormat="1" ht="27.75" customHeight="1" hidden="1">
      <c r="A34" s="22"/>
      <c r="B34" s="88"/>
      <c r="C34" s="85"/>
      <c r="D34" s="24"/>
      <c r="E34" s="32"/>
      <c r="F34" s="20"/>
      <c r="G34" s="42"/>
      <c r="H34"/>
      <c r="I34"/>
      <c r="J34"/>
      <c r="K34" s="109"/>
      <c r="L34"/>
      <c r="M34" s="109"/>
      <c r="N34"/>
    </row>
    <row r="35" spans="1:13" ht="13.5" hidden="1" thickBot="1">
      <c r="A35" s="14"/>
      <c r="B35" s="71"/>
      <c r="C35" s="86"/>
      <c r="D35" s="18"/>
      <c r="E35" s="36"/>
      <c r="F35" s="36"/>
      <c r="G35" s="31"/>
      <c r="I35" t="e">
        <f t="shared" si="0"/>
        <v>#DIV/0!</v>
      </c>
      <c r="J35" t="e">
        <f t="shared" si="1"/>
        <v>#DIV/0!</v>
      </c>
      <c r="K35" s="109"/>
      <c r="M35" s="109"/>
    </row>
    <row r="36" spans="1:13" ht="27" customHeight="1" thickBot="1">
      <c r="A36" s="45"/>
      <c r="B36" s="45"/>
      <c r="C36" s="87"/>
      <c r="D36" s="93" t="s">
        <v>40</v>
      </c>
      <c r="E36" s="46">
        <f>SUM(E11:E35)</f>
        <v>1261336.8599999996</v>
      </c>
      <c r="F36" s="46">
        <f>SUM(F11:F35)</f>
        <v>1237257.031</v>
      </c>
      <c r="G36" s="47">
        <f>SUM(G11:G35)</f>
        <v>980074.7100000001</v>
      </c>
      <c r="H36" s="47">
        <f>SUM(H11:H35)</f>
        <v>97.25405484649225</v>
      </c>
      <c r="I36">
        <f t="shared" si="0"/>
        <v>0.7921350903198061</v>
      </c>
      <c r="J36">
        <f t="shared" si="1"/>
        <v>0.7770126609952558</v>
      </c>
      <c r="K36" s="109"/>
      <c r="M36" s="109"/>
    </row>
    <row r="37" spans="1:7" ht="13.5" thickBot="1">
      <c r="A37" s="95">
        <v>250908</v>
      </c>
      <c r="B37" s="95"/>
      <c r="C37" s="95">
        <v>8000</v>
      </c>
      <c r="D37" s="96" t="s">
        <v>38</v>
      </c>
      <c r="E37" s="46"/>
      <c r="F37" s="46"/>
      <c r="G37" s="47"/>
    </row>
    <row r="38" spans="1:10" ht="33.75" customHeight="1" thickBot="1">
      <c r="A38" s="44"/>
      <c r="B38" s="75"/>
      <c r="C38" s="75"/>
      <c r="D38" s="94" t="s">
        <v>39</v>
      </c>
      <c r="E38" s="48">
        <f>E36+E37</f>
        <v>1261336.8599999996</v>
      </c>
      <c r="F38" s="33">
        <f>F36+F37</f>
        <v>1237257.031</v>
      </c>
      <c r="G38" s="34">
        <f>G36+G37</f>
        <v>980074.7100000001</v>
      </c>
      <c r="I38">
        <f t="shared" si="0"/>
        <v>0.7921350903198061</v>
      </c>
      <c r="J38">
        <f t="shared" si="1"/>
        <v>0.7770126609952558</v>
      </c>
    </row>
    <row r="41" spans="4:7" ht="12.75">
      <c r="D41" s="200" t="s">
        <v>93</v>
      </c>
      <c r="E41" s="201"/>
      <c r="F41" s="201"/>
      <c r="G41" s="201"/>
    </row>
  </sheetData>
  <sheetProtection/>
  <mergeCells count="12">
    <mergeCell ref="D41:G41"/>
    <mergeCell ref="B9:B10"/>
    <mergeCell ref="C9:C10"/>
    <mergeCell ref="D9:D10"/>
    <mergeCell ref="A4:G4"/>
    <mergeCell ref="A5:G5"/>
    <mergeCell ref="A6:G6"/>
    <mergeCell ref="A8:D8"/>
    <mergeCell ref="E8:E10"/>
    <mergeCell ref="F8:F10"/>
    <mergeCell ref="G8:G10"/>
    <mergeCell ref="A9:A10"/>
  </mergeCells>
  <printOptions/>
  <pageMargins left="0.3" right="0.12" top="0.75" bottom="0.16" header="0.3" footer="0.1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G1">
      <selection activeCell="G47" sqref="A47:IV47"/>
    </sheetView>
  </sheetViews>
  <sheetFormatPr defaultColWidth="9.00390625" defaultRowHeight="12.75"/>
  <cols>
    <col min="1" max="3" width="0" style="0" hidden="1" customWidth="1"/>
    <col min="4" max="4" width="8.00390625" style="0" hidden="1" customWidth="1"/>
    <col min="5" max="5" width="14.50390625" style="0" hidden="1" customWidth="1"/>
    <col min="6" max="6" width="14.50390625" style="92" hidden="1" customWidth="1"/>
    <col min="7" max="7" width="14.00390625" style="92" customWidth="1"/>
    <col min="8" max="8" width="34.375" style="92" customWidth="1"/>
    <col min="9" max="9" width="12.50390625" style="92" customWidth="1"/>
    <col min="10" max="10" width="13.375" style="92" customWidth="1"/>
    <col min="11" max="11" width="13.125" style="0" customWidth="1"/>
    <col min="12" max="12" width="14.125" style="0" hidden="1" customWidth="1"/>
    <col min="13" max="13" width="10.50390625" style="0" hidden="1" customWidth="1"/>
    <col min="14" max="14" width="7.00390625" style="0" hidden="1" customWidth="1"/>
    <col min="15" max="15" width="0" style="0" hidden="1" customWidth="1"/>
  </cols>
  <sheetData>
    <row r="1" spans="1:12" ht="27.75" customHeight="1">
      <c r="A1" s="2"/>
      <c r="B1" s="2"/>
      <c r="C1" s="2"/>
      <c r="F1" s="101"/>
      <c r="G1" s="101"/>
      <c r="H1" s="101"/>
      <c r="I1" s="206" t="s">
        <v>94</v>
      </c>
      <c r="J1" s="201"/>
      <c r="K1" s="201"/>
      <c r="L1" s="3"/>
    </row>
    <row r="2" spans="1:12" ht="14.25" customHeight="1">
      <c r="A2" s="2"/>
      <c r="B2" s="2"/>
      <c r="C2" s="2"/>
      <c r="D2" s="16"/>
      <c r="E2" s="16"/>
      <c r="F2" s="101"/>
      <c r="G2" s="101"/>
      <c r="H2" s="101"/>
      <c r="I2" s="3" t="s">
        <v>96</v>
      </c>
      <c r="L2" s="3"/>
    </row>
    <row r="3" spans="1:13" ht="18.75">
      <c r="A3" s="2"/>
      <c r="B3" s="2"/>
      <c r="C3" s="2"/>
      <c r="D3" s="16"/>
      <c r="E3" s="16"/>
      <c r="F3" s="101"/>
      <c r="G3" s="101"/>
      <c r="H3" s="101"/>
      <c r="I3" s="101"/>
      <c r="J3" s="101"/>
      <c r="K3" s="16"/>
      <c r="L3" s="16"/>
      <c r="M3" s="16"/>
    </row>
    <row r="4" spans="1:13" ht="18.75">
      <c r="A4" s="2"/>
      <c r="B4" s="2"/>
      <c r="C4" s="2"/>
      <c r="D4" s="16"/>
      <c r="E4" s="16"/>
      <c r="F4" s="101"/>
      <c r="G4" s="216" t="s">
        <v>24</v>
      </c>
      <c r="H4" s="217"/>
      <c r="I4" s="216"/>
      <c r="J4" s="216"/>
      <c r="K4" s="16"/>
      <c r="L4" s="16"/>
      <c r="M4" s="16"/>
    </row>
    <row r="5" spans="1:13" ht="12.75">
      <c r="A5" s="2"/>
      <c r="B5" s="2"/>
      <c r="C5" s="2"/>
      <c r="D5" s="218" t="s">
        <v>89</v>
      </c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2.75">
      <c r="A6" s="2"/>
      <c r="B6" s="2"/>
      <c r="C6" s="2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13" ht="13.5" thickBot="1">
      <c r="A7" s="2"/>
      <c r="B7" s="2"/>
      <c r="C7" s="2"/>
      <c r="D7" s="207" t="s">
        <v>97</v>
      </c>
      <c r="E7" s="207"/>
      <c r="F7" s="207"/>
      <c r="G7" s="207"/>
      <c r="H7" s="207"/>
      <c r="I7" s="207"/>
      <c r="J7" s="207"/>
      <c r="K7" s="207"/>
      <c r="L7" s="207" t="s">
        <v>2</v>
      </c>
      <c r="M7" s="207"/>
    </row>
    <row r="8" spans="4:13" ht="12.75" customHeight="1" thickBot="1">
      <c r="D8" s="222" t="s">
        <v>3</v>
      </c>
      <c r="E8" s="191"/>
      <c r="F8" s="192"/>
      <c r="G8" s="192"/>
      <c r="H8" s="193"/>
      <c r="I8" s="194" t="s">
        <v>82</v>
      </c>
      <c r="J8" s="194" t="s">
        <v>88</v>
      </c>
      <c r="K8" s="194" t="s">
        <v>81</v>
      </c>
      <c r="L8" s="194" t="s">
        <v>12</v>
      </c>
      <c r="M8" s="219" t="s">
        <v>83</v>
      </c>
    </row>
    <row r="9" spans="4:13" ht="12.75" customHeight="1">
      <c r="D9" s="223"/>
      <c r="E9" s="198" t="s">
        <v>60</v>
      </c>
      <c r="F9" s="202" t="s">
        <v>59</v>
      </c>
      <c r="G9" s="202" t="s">
        <v>70</v>
      </c>
      <c r="H9" s="204" t="s">
        <v>43</v>
      </c>
      <c r="I9" s="195"/>
      <c r="J9" s="195"/>
      <c r="K9" s="195"/>
      <c r="L9" s="195"/>
      <c r="M9" s="220"/>
    </row>
    <row r="10" spans="4:13" ht="12.75">
      <c r="D10" s="223"/>
      <c r="E10" s="199"/>
      <c r="F10" s="203"/>
      <c r="G10" s="203"/>
      <c r="H10" s="205"/>
      <c r="I10" s="195"/>
      <c r="J10" s="195"/>
      <c r="K10" s="195"/>
      <c r="L10" s="195"/>
      <c r="M10" s="220"/>
    </row>
    <row r="11" spans="4:13" ht="51" customHeight="1">
      <c r="D11" s="223"/>
      <c r="E11" s="7" t="s">
        <v>27</v>
      </c>
      <c r="F11" s="73" t="s">
        <v>54</v>
      </c>
      <c r="G11" s="73" t="s">
        <v>61</v>
      </c>
      <c r="H11" s="17" t="s">
        <v>62</v>
      </c>
      <c r="I11" s="97">
        <v>76869.153</v>
      </c>
      <c r="J11" s="1">
        <v>101657.136</v>
      </c>
      <c r="K11" s="1">
        <v>86256.914</v>
      </c>
      <c r="L11" s="195"/>
      <c r="M11" s="220"/>
    </row>
    <row r="12" spans="4:13" ht="0.75" customHeight="1">
      <c r="D12" s="224"/>
      <c r="E12" s="7" t="s">
        <v>34</v>
      </c>
      <c r="F12" s="73"/>
      <c r="G12" s="81"/>
      <c r="H12" s="17" t="s">
        <v>4</v>
      </c>
      <c r="I12" s="97">
        <v>359729.482</v>
      </c>
      <c r="J12" s="1"/>
      <c r="K12" s="1"/>
      <c r="L12" s="195"/>
      <c r="M12" s="220"/>
    </row>
    <row r="13" spans="4:15" ht="26.25" customHeight="1">
      <c r="D13" s="12" t="s">
        <v>27</v>
      </c>
      <c r="E13" s="7" t="s">
        <v>29</v>
      </c>
      <c r="F13" s="73" t="s">
        <v>55</v>
      </c>
      <c r="G13" s="82">
        <v>1000</v>
      </c>
      <c r="H13" s="17" t="s">
        <v>5</v>
      </c>
      <c r="I13" s="97">
        <v>318961.653</v>
      </c>
      <c r="J13" s="1">
        <v>365000.724</v>
      </c>
      <c r="K13" s="1">
        <v>296440.052</v>
      </c>
      <c r="L13" s="37"/>
      <c r="M13" s="30"/>
      <c r="N13" t="e">
        <f>M13/#REF!*100</f>
        <v>#REF!</v>
      </c>
      <c r="O13" t="e">
        <f>M13/L13*100</f>
        <v>#DIV/0!</v>
      </c>
    </row>
    <row r="14" spans="4:15" ht="12.75" customHeight="1" hidden="1">
      <c r="D14" s="7" t="s">
        <v>34</v>
      </c>
      <c r="E14" s="7" t="s">
        <v>30</v>
      </c>
      <c r="F14" s="73" t="s">
        <v>56</v>
      </c>
      <c r="G14" s="82">
        <v>2000</v>
      </c>
      <c r="H14" s="17" t="s">
        <v>6</v>
      </c>
      <c r="I14" s="97"/>
      <c r="J14" s="1">
        <v>325831.29</v>
      </c>
      <c r="K14" s="1">
        <v>246538.285</v>
      </c>
      <c r="L14" s="37"/>
      <c r="M14" s="30"/>
      <c r="N14" t="e">
        <f>M14/M39</f>
        <v>#DIV/0!</v>
      </c>
      <c r="O14" t="e">
        <f aca="true" t="shared" si="0" ref="O14:O38">M14/L14*100</f>
        <v>#DIV/0!</v>
      </c>
    </row>
    <row r="15" spans="4:15" ht="25.5">
      <c r="D15" s="7" t="s">
        <v>29</v>
      </c>
      <c r="E15" s="7" t="s">
        <v>31</v>
      </c>
      <c r="F15" s="73" t="s">
        <v>57</v>
      </c>
      <c r="G15" s="82">
        <v>3000</v>
      </c>
      <c r="H15" s="17" t="s">
        <v>63</v>
      </c>
      <c r="I15" s="97">
        <v>322080.23</v>
      </c>
      <c r="J15" s="1">
        <v>269853.971</v>
      </c>
      <c r="K15" s="1">
        <v>221391.392</v>
      </c>
      <c r="L15" s="37"/>
      <c r="M15" s="30"/>
      <c r="N15" t="e">
        <f>M15/#REF!*100</f>
        <v>#REF!</v>
      </c>
      <c r="O15" t="e">
        <f t="shared" si="0"/>
        <v>#DIV/0!</v>
      </c>
    </row>
    <row r="16" spans="4:15" ht="12.75" customHeight="1" hidden="1">
      <c r="D16" s="7" t="s">
        <v>30</v>
      </c>
      <c r="E16" s="7" t="s">
        <v>35</v>
      </c>
      <c r="F16" s="73" t="s">
        <v>68</v>
      </c>
      <c r="G16" s="82">
        <v>6000</v>
      </c>
      <c r="H16" s="17" t="s">
        <v>7</v>
      </c>
      <c r="I16" s="97"/>
      <c r="J16" s="1"/>
      <c r="K16" s="1"/>
      <c r="L16" s="37"/>
      <c r="M16" s="30"/>
      <c r="N16" t="e">
        <f>M16/#REF!*100</f>
        <v>#REF!</v>
      </c>
      <c r="O16" t="e">
        <f t="shared" si="0"/>
        <v>#DIV/0!</v>
      </c>
    </row>
    <row r="17" spans="4:15" ht="12.75" customHeight="1">
      <c r="D17" s="7" t="s">
        <v>31</v>
      </c>
      <c r="E17" s="9">
        <v>110000</v>
      </c>
      <c r="F17" s="70">
        <v>4000</v>
      </c>
      <c r="G17" s="82">
        <v>4000</v>
      </c>
      <c r="H17" s="17" t="s">
        <v>8</v>
      </c>
      <c r="I17" s="97">
        <v>17853.795</v>
      </c>
      <c r="J17" s="1">
        <v>19177.012</v>
      </c>
      <c r="K17" s="1">
        <v>14892.442</v>
      </c>
      <c r="L17" s="37"/>
      <c r="M17" s="30"/>
      <c r="N17" t="e">
        <f>M17/#REF!*100</f>
        <v>#REF!</v>
      </c>
      <c r="O17" t="e">
        <f t="shared" si="0"/>
        <v>#DIV/0!</v>
      </c>
    </row>
    <row r="18" spans="4:15" ht="12.75" customHeight="1" hidden="1">
      <c r="D18" s="9">
        <v>100000</v>
      </c>
      <c r="E18" s="9">
        <v>120000</v>
      </c>
      <c r="F18" s="70">
        <v>7212</v>
      </c>
      <c r="G18" s="82">
        <v>8410</v>
      </c>
      <c r="H18" s="17" t="s">
        <v>64</v>
      </c>
      <c r="I18" s="97"/>
      <c r="J18" s="1"/>
      <c r="K18" s="1"/>
      <c r="L18" s="37"/>
      <c r="M18" s="30"/>
      <c r="N18" t="e">
        <f>M18/#REF!*100</f>
        <v>#REF!</v>
      </c>
      <c r="O18" t="e">
        <f t="shared" si="0"/>
        <v>#DIV/0!</v>
      </c>
    </row>
    <row r="19" spans="4:15" ht="12.75" customHeight="1">
      <c r="D19" s="9">
        <v>110000</v>
      </c>
      <c r="E19" s="9">
        <v>130000</v>
      </c>
      <c r="F19" s="70">
        <v>5000</v>
      </c>
      <c r="G19" s="82">
        <v>5000</v>
      </c>
      <c r="H19" s="17" t="s">
        <v>9</v>
      </c>
      <c r="I19" s="97">
        <v>30679.198</v>
      </c>
      <c r="J19" s="1">
        <v>36545.42</v>
      </c>
      <c r="K19" s="1">
        <v>28250.921</v>
      </c>
      <c r="L19" s="37"/>
      <c r="M19" s="30"/>
      <c r="N19" t="e">
        <f>M19/#REF!*100</f>
        <v>#REF!</v>
      </c>
      <c r="O19" t="e">
        <f t="shared" si="0"/>
        <v>#DIV/0!</v>
      </c>
    </row>
    <row r="20" spans="4:15" ht="12.75" customHeight="1">
      <c r="D20" s="9">
        <v>120000</v>
      </c>
      <c r="E20" s="9"/>
      <c r="F20" s="70"/>
      <c r="G20" s="82">
        <v>6000</v>
      </c>
      <c r="H20" s="17" t="s">
        <v>7</v>
      </c>
      <c r="I20" s="97">
        <v>17155.148</v>
      </c>
      <c r="J20" s="1">
        <v>36031.597</v>
      </c>
      <c r="K20" s="1">
        <v>28876.729</v>
      </c>
      <c r="L20" s="37"/>
      <c r="M20" s="30"/>
      <c r="N20" t="e">
        <f>M20/#REF!*100</f>
        <v>#REF!</v>
      </c>
      <c r="O20" t="e">
        <f t="shared" si="0"/>
        <v>#DIV/0!</v>
      </c>
    </row>
    <row r="21" spans="4:15" ht="12.75" customHeight="1">
      <c r="D21" s="9">
        <v>130000</v>
      </c>
      <c r="E21" s="9">
        <v>160000</v>
      </c>
      <c r="F21" s="70">
        <v>7310</v>
      </c>
      <c r="G21" s="82">
        <v>7000</v>
      </c>
      <c r="H21" s="13" t="s">
        <v>84</v>
      </c>
      <c r="I21" s="97">
        <v>73733.257</v>
      </c>
      <c r="J21" s="1">
        <v>60647.722</v>
      </c>
      <c r="K21" s="1">
        <v>44719.742</v>
      </c>
      <c r="L21" s="37"/>
      <c r="M21" s="30"/>
      <c r="N21" t="e">
        <f>M21/#REF!*100</f>
        <v>#REF!</v>
      </c>
      <c r="O21" t="e">
        <f t="shared" si="0"/>
        <v>#DIV/0!</v>
      </c>
    </row>
    <row r="22" spans="4:15" ht="12.75" customHeight="1" hidden="1">
      <c r="D22" s="9">
        <v>160000</v>
      </c>
      <c r="E22" s="9">
        <v>170000</v>
      </c>
      <c r="F22" s="70">
        <v>6600</v>
      </c>
      <c r="G22" s="82">
        <v>7400</v>
      </c>
      <c r="H22" s="17" t="s">
        <v>10</v>
      </c>
      <c r="I22" s="97"/>
      <c r="J22" s="1"/>
      <c r="K22" s="1"/>
      <c r="L22" s="37"/>
      <c r="M22" s="30"/>
      <c r="N22" t="e">
        <f>M22/#REF!*100</f>
        <v>#REF!</v>
      </c>
      <c r="O22" t="e">
        <f t="shared" si="0"/>
        <v>#DIV/0!</v>
      </c>
    </row>
    <row r="23" spans="4:15" ht="12.75" customHeight="1" hidden="1">
      <c r="D23" s="9">
        <v>170000</v>
      </c>
      <c r="E23" s="9">
        <v>180000</v>
      </c>
      <c r="F23" s="70"/>
      <c r="G23" s="82"/>
      <c r="H23" s="17" t="s">
        <v>49</v>
      </c>
      <c r="I23" s="97"/>
      <c r="J23" s="1"/>
      <c r="K23" s="1"/>
      <c r="L23" s="99"/>
      <c r="M23" s="30"/>
      <c r="N23" t="e">
        <f>M23/#REF!*100</f>
        <v>#REF!</v>
      </c>
      <c r="O23" t="e">
        <f t="shared" si="0"/>
        <v>#DIV/0!</v>
      </c>
    </row>
    <row r="24" spans="4:15" ht="23.25" customHeight="1" hidden="1">
      <c r="D24" s="9">
        <v>180000</v>
      </c>
      <c r="E24" s="9"/>
      <c r="F24" s="70"/>
      <c r="G24" s="82"/>
      <c r="H24" s="17"/>
      <c r="I24" s="97"/>
      <c r="J24" s="1"/>
      <c r="K24" s="1"/>
      <c r="L24" s="37"/>
      <c r="M24" s="30"/>
      <c r="N24" t="e">
        <f>M24/#REF!*100</f>
        <v>#REF!</v>
      </c>
      <c r="O24" t="e">
        <f t="shared" si="0"/>
        <v>#DIV/0!</v>
      </c>
    </row>
    <row r="25" spans="4:15" ht="12.75" customHeight="1" hidden="1">
      <c r="D25" s="9">
        <v>200000</v>
      </c>
      <c r="E25" s="9">
        <v>210000</v>
      </c>
      <c r="F25" s="70">
        <v>7810</v>
      </c>
      <c r="G25" s="82"/>
      <c r="H25" s="17" t="s">
        <v>50</v>
      </c>
      <c r="I25" s="97"/>
      <c r="J25" s="1"/>
      <c r="K25" s="1"/>
      <c r="L25" s="37"/>
      <c r="M25" s="30"/>
      <c r="O25" t="e">
        <f t="shared" si="0"/>
        <v>#DIV/0!</v>
      </c>
    </row>
    <row r="26" spans="4:15" ht="28.5" customHeight="1" hidden="1">
      <c r="D26" s="9">
        <v>210000</v>
      </c>
      <c r="E26" s="9">
        <v>240000</v>
      </c>
      <c r="F26" s="70"/>
      <c r="G26" s="82"/>
      <c r="H26" s="17" t="s">
        <v>51</v>
      </c>
      <c r="I26" s="97"/>
      <c r="J26" s="1"/>
      <c r="K26" s="1"/>
      <c r="L26" s="37"/>
      <c r="M26" s="30"/>
      <c r="N26" t="e">
        <f>M26/#REF!*100</f>
        <v>#REF!</v>
      </c>
      <c r="O26" t="e">
        <f t="shared" si="0"/>
        <v>#DIV/0!</v>
      </c>
    </row>
    <row r="27" spans="4:15" ht="12.75" customHeight="1" hidden="1">
      <c r="D27" s="9">
        <v>250000</v>
      </c>
      <c r="E27" s="9">
        <v>250000</v>
      </c>
      <c r="F27" s="70">
        <v>8600</v>
      </c>
      <c r="G27" s="82"/>
      <c r="H27" s="17" t="s">
        <v>42</v>
      </c>
      <c r="I27" s="97"/>
      <c r="J27" s="1"/>
      <c r="K27" s="1"/>
      <c r="L27" s="37"/>
      <c r="M27" s="30"/>
      <c r="N27" t="e">
        <f>M27/#REF!*100</f>
        <v>#REF!</v>
      </c>
      <c r="O27" t="e">
        <f t="shared" si="0"/>
        <v>#DIV/0!</v>
      </c>
    </row>
    <row r="28" spans="4:15" ht="15.75" customHeight="1">
      <c r="D28" s="9"/>
      <c r="E28" s="9">
        <v>250102</v>
      </c>
      <c r="F28" s="70">
        <v>8010</v>
      </c>
      <c r="G28" s="82">
        <v>8000</v>
      </c>
      <c r="H28" s="17" t="s">
        <v>85</v>
      </c>
      <c r="I28" s="97">
        <v>5000</v>
      </c>
      <c r="J28" s="1">
        <v>4817.7</v>
      </c>
      <c r="K28" s="1">
        <v>36.66</v>
      </c>
      <c r="L28" s="36"/>
      <c r="M28" s="30"/>
      <c r="O28" t="e">
        <f t="shared" si="0"/>
        <v>#DIV/0!</v>
      </c>
    </row>
    <row r="29" spans="4:15" ht="27" customHeight="1" hidden="1">
      <c r="D29" s="9"/>
      <c r="E29" s="9"/>
      <c r="F29" s="80"/>
      <c r="G29" s="82" t="s">
        <v>67</v>
      </c>
      <c r="H29" s="17" t="s">
        <v>65</v>
      </c>
      <c r="I29" s="97"/>
      <c r="J29" s="1"/>
      <c r="K29" s="1"/>
      <c r="L29" s="36"/>
      <c r="M29" s="30"/>
      <c r="O29" t="e">
        <f t="shared" si="0"/>
        <v>#DIV/0!</v>
      </c>
    </row>
    <row r="30" spans="4:15" ht="42" customHeight="1" hidden="1">
      <c r="D30" s="9"/>
      <c r="E30" s="19"/>
      <c r="F30" s="88"/>
      <c r="G30" s="85">
        <v>7680</v>
      </c>
      <c r="H30" s="24" t="s">
        <v>66</v>
      </c>
      <c r="I30" s="102"/>
      <c r="J30" s="20"/>
      <c r="K30" s="20"/>
      <c r="L30" s="36"/>
      <c r="M30" s="30"/>
      <c r="O30" t="e">
        <f t="shared" si="0"/>
        <v>#DIV/0!</v>
      </c>
    </row>
    <row r="31" spans="4:15" ht="14.25" customHeight="1" hidden="1">
      <c r="D31" s="9">
        <v>250102</v>
      </c>
      <c r="E31" s="22"/>
      <c r="F31" s="88"/>
      <c r="G31" s="83"/>
      <c r="H31" s="43"/>
      <c r="I31" s="102"/>
      <c r="J31" s="20"/>
      <c r="K31" s="20"/>
      <c r="L31" s="36"/>
      <c r="M31" s="30"/>
      <c r="N31" t="e">
        <f>M31/#REF!*100</f>
        <v>#REF!</v>
      </c>
      <c r="O31" t="e">
        <f t="shared" si="0"/>
        <v>#DIV/0!</v>
      </c>
    </row>
    <row r="32" spans="4:15" ht="17.25" customHeight="1" thickBot="1">
      <c r="D32" s="9">
        <v>250203</v>
      </c>
      <c r="E32" s="22">
        <v>250380</v>
      </c>
      <c r="F32" s="88">
        <v>8800</v>
      </c>
      <c r="G32" s="83">
        <v>9000</v>
      </c>
      <c r="H32" s="43" t="s">
        <v>86</v>
      </c>
      <c r="I32" s="102">
        <v>16905.61</v>
      </c>
      <c r="J32" s="20">
        <v>17694.459</v>
      </c>
      <c r="K32" s="20">
        <v>16286.84</v>
      </c>
      <c r="L32" s="36"/>
      <c r="M32" s="30"/>
      <c r="O32" t="e">
        <f t="shared" si="0"/>
        <v>#DIV/0!</v>
      </c>
    </row>
    <row r="33" spans="4:15" ht="12.75" customHeight="1" hidden="1">
      <c r="D33" s="14">
        <v>250311</v>
      </c>
      <c r="E33" s="9">
        <v>250301</v>
      </c>
      <c r="F33" s="80">
        <v>8120</v>
      </c>
      <c r="G33" s="84">
        <v>9110</v>
      </c>
      <c r="H33" s="41" t="s">
        <v>46</v>
      </c>
      <c r="I33" s="103"/>
      <c r="J33" s="89"/>
      <c r="K33" s="52"/>
      <c r="L33" s="36"/>
      <c r="M33" s="30"/>
      <c r="O33" t="e">
        <f t="shared" si="0"/>
        <v>#DIV/0!</v>
      </c>
    </row>
    <row r="34" spans="4:15" ht="13.5" customHeight="1" hidden="1">
      <c r="D34" s="14">
        <v>250315</v>
      </c>
      <c r="E34" s="22"/>
      <c r="F34" s="88"/>
      <c r="G34" s="85"/>
      <c r="H34" s="24"/>
      <c r="I34" s="32"/>
      <c r="J34" s="20"/>
      <c r="K34" s="42"/>
      <c r="L34" s="36"/>
      <c r="M34" s="30"/>
      <c r="O34" t="e">
        <f t="shared" si="0"/>
        <v>#DIV/0!</v>
      </c>
    </row>
    <row r="35" spans="4:15" ht="18" customHeight="1" hidden="1" thickBot="1">
      <c r="D35" s="14">
        <v>250380</v>
      </c>
      <c r="E35" s="14"/>
      <c r="F35" s="71"/>
      <c r="G35" s="86"/>
      <c r="H35" s="18"/>
      <c r="I35" s="36"/>
      <c r="J35" s="36"/>
      <c r="K35" s="31"/>
      <c r="L35" s="36"/>
      <c r="M35" s="30"/>
      <c r="N35" t="e">
        <f>M35/#REF!*100</f>
        <v>#REF!</v>
      </c>
      <c r="O35" t="e">
        <f t="shared" si="0"/>
        <v>#DIV/0!</v>
      </c>
    </row>
    <row r="36" spans="4:15" ht="33" customHeight="1" thickBot="1">
      <c r="D36" s="14">
        <v>250388</v>
      </c>
      <c r="E36" s="45"/>
      <c r="F36" s="45"/>
      <c r="G36" s="87"/>
      <c r="H36" s="108" t="s">
        <v>40</v>
      </c>
      <c r="I36" s="46">
        <f>SUM(I11:I35)</f>
        <v>1238967.526</v>
      </c>
      <c r="J36" s="46">
        <f>SUM(J11:J35)</f>
        <v>1237257.031</v>
      </c>
      <c r="K36" s="47">
        <f>SUM(K11:K35)</f>
        <v>983689.9770000001</v>
      </c>
      <c r="L36" s="36"/>
      <c r="M36" s="30" t="e">
        <f>#REF!</f>
        <v>#REF!</v>
      </c>
      <c r="O36" t="e">
        <f t="shared" si="0"/>
        <v>#REF!</v>
      </c>
    </row>
    <row r="37" spans="4:15" ht="16.5" customHeight="1" thickBot="1">
      <c r="D37" s="14">
        <v>250301</v>
      </c>
      <c r="E37" s="95">
        <v>250908</v>
      </c>
      <c r="F37" s="95"/>
      <c r="G37" s="95">
        <v>8000</v>
      </c>
      <c r="H37" s="96" t="s">
        <v>38</v>
      </c>
      <c r="I37" s="46"/>
      <c r="J37" s="46"/>
      <c r="K37" s="47"/>
      <c r="L37" s="36"/>
      <c r="M37" s="30" t="e">
        <f>#REF!</f>
        <v>#REF!</v>
      </c>
      <c r="O37" t="e">
        <f t="shared" si="0"/>
        <v>#REF!</v>
      </c>
    </row>
    <row r="38" spans="4:15" ht="30" customHeight="1" thickBot="1">
      <c r="D38" s="14"/>
      <c r="E38" s="44"/>
      <c r="F38" s="75"/>
      <c r="G38" s="75"/>
      <c r="H38" s="94" t="s">
        <v>39</v>
      </c>
      <c r="I38" s="48">
        <f>I36+I37</f>
        <v>1238967.526</v>
      </c>
      <c r="J38" s="33">
        <f>J36+J37</f>
        <v>1237257.031</v>
      </c>
      <c r="K38" s="34">
        <f>K36+K37</f>
        <v>983689.9770000001</v>
      </c>
      <c r="L38" s="30">
        <f>SUM(L13:L37)</f>
        <v>0</v>
      </c>
      <c r="M38" s="90" t="e">
        <f>#REF!</f>
        <v>#REF!</v>
      </c>
      <c r="N38" t="e">
        <f>M38/#REF!*100</f>
        <v>#REF!</v>
      </c>
      <c r="O38" t="e">
        <f t="shared" si="0"/>
        <v>#REF!</v>
      </c>
    </row>
    <row r="39" spans="4:13" ht="0.75" customHeight="1">
      <c r="D39" s="214"/>
      <c r="E39" s="53"/>
      <c r="F39" s="208"/>
      <c r="G39" s="209"/>
      <c r="H39" s="209"/>
      <c r="I39" s="209"/>
      <c r="J39" s="209"/>
      <c r="K39" s="209"/>
      <c r="L39" s="209"/>
      <c r="M39" s="210"/>
    </row>
    <row r="40" spans="4:13" ht="0.75" customHeight="1" hidden="1">
      <c r="D40" s="214"/>
      <c r="E40" s="53"/>
      <c r="F40" s="208"/>
      <c r="G40" s="209"/>
      <c r="H40" s="209"/>
      <c r="I40" s="209"/>
      <c r="J40" s="209"/>
      <c r="K40" s="209"/>
      <c r="L40" s="209"/>
      <c r="M40" s="210"/>
    </row>
    <row r="41" spans="4:13" ht="12.75" customHeight="1" hidden="1">
      <c r="D41" s="214"/>
      <c r="E41" s="53"/>
      <c r="F41" s="208"/>
      <c r="G41" s="209"/>
      <c r="H41" s="209"/>
      <c r="I41" s="209"/>
      <c r="J41" s="209"/>
      <c r="K41" s="209"/>
      <c r="L41" s="209"/>
      <c r="M41" s="210"/>
    </row>
    <row r="42" spans="4:13" ht="12.75" customHeight="1" hidden="1">
      <c r="D42" s="215"/>
      <c r="E42" s="79"/>
      <c r="F42" s="211"/>
      <c r="G42" s="212"/>
      <c r="H42" s="212"/>
      <c r="I42" s="212"/>
      <c r="J42" s="212"/>
      <c r="K42" s="212"/>
      <c r="L42" s="212"/>
      <c r="M42" s="213"/>
    </row>
    <row r="47" spans="6:11" ht="31.5" customHeight="1">
      <c r="F47" t="s">
        <v>92</v>
      </c>
      <c r="H47" t="s">
        <v>77</v>
      </c>
      <c r="I47"/>
      <c r="K47" t="s">
        <v>91</v>
      </c>
    </row>
  </sheetData>
  <sheetProtection/>
  <mergeCells count="19">
    <mergeCell ref="L7:M7"/>
    <mergeCell ref="D7:K7"/>
    <mergeCell ref="F39:M42"/>
    <mergeCell ref="D39:D42"/>
    <mergeCell ref="G4:J4"/>
    <mergeCell ref="D5:M5"/>
    <mergeCell ref="L8:L12"/>
    <mergeCell ref="M8:M12"/>
    <mergeCell ref="D6:M6"/>
    <mergeCell ref="D8:D12"/>
    <mergeCell ref="K8:K10"/>
    <mergeCell ref="E9:E10"/>
    <mergeCell ref="F9:F10"/>
    <mergeCell ref="G9:G10"/>
    <mergeCell ref="H9:H10"/>
    <mergeCell ref="I1:K1"/>
    <mergeCell ref="E8:H8"/>
    <mergeCell ref="I8:I10"/>
    <mergeCell ref="J8:J10"/>
  </mergeCells>
  <printOptions/>
  <pageMargins left="0.62" right="0.1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91">
      <selection activeCell="E108" sqref="E108"/>
    </sheetView>
  </sheetViews>
  <sheetFormatPr defaultColWidth="9.00390625" defaultRowHeight="12.75"/>
  <cols>
    <col min="1" max="1" width="11.125" style="0" customWidth="1"/>
    <col min="2" max="2" width="41.375" style="0" customWidth="1"/>
    <col min="3" max="3" width="13.875" style="0" customWidth="1"/>
    <col min="4" max="4" width="15.00390625" style="0" customWidth="1"/>
    <col min="5" max="5" width="15.375" style="0" customWidth="1"/>
    <col min="6" max="6" width="13.00390625" style="0" customWidth="1"/>
  </cols>
  <sheetData>
    <row r="1" spans="1:7" ht="12.75">
      <c r="A1" s="110"/>
      <c r="B1" s="2"/>
      <c r="C1" s="2"/>
      <c r="E1" s="3" t="s">
        <v>211</v>
      </c>
      <c r="G1" s="3"/>
    </row>
    <row r="2" spans="1:7" ht="12.75">
      <c r="A2" s="110"/>
      <c r="B2" s="2"/>
      <c r="C2" s="2"/>
      <c r="D2" s="3" t="s">
        <v>96</v>
      </c>
      <c r="G2" s="3"/>
    </row>
    <row r="3" spans="1:6" ht="12.75">
      <c r="A3" s="110"/>
      <c r="B3" s="110"/>
      <c r="C3" s="110"/>
      <c r="D3" s="110"/>
      <c r="E3" s="110"/>
      <c r="F3" s="110"/>
    </row>
    <row r="5" spans="1:6" ht="12.75">
      <c r="A5" s="225" t="s">
        <v>99</v>
      </c>
      <c r="B5" s="226"/>
      <c r="C5" s="226"/>
      <c r="D5" s="226"/>
      <c r="E5" s="226"/>
      <c r="F5" s="226"/>
    </row>
    <row r="6" spans="1:6" ht="12.75">
      <c r="A6" s="110"/>
      <c r="B6" s="110"/>
      <c r="C6" s="110"/>
      <c r="D6" s="110"/>
      <c r="E6" s="110"/>
      <c r="F6" s="111" t="s">
        <v>100</v>
      </c>
    </row>
    <row r="7" spans="1:6" ht="12.75">
      <c r="A7" s="227" t="s">
        <v>101</v>
      </c>
      <c r="B7" s="227" t="s">
        <v>102</v>
      </c>
      <c r="C7" s="228" t="s">
        <v>103</v>
      </c>
      <c r="D7" s="227" t="s">
        <v>104</v>
      </c>
      <c r="E7" s="227" t="s">
        <v>105</v>
      </c>
      <c r="F7" s="227"/>
    </row>
    <row r="8" spans="1:6" ht="12.75">
      <c r="A8" s="227"/>
      <c r="B8" s="227"/>
      <c r="C8" s="227"/>
      <c r="D8" s="227"/>
      <c r="E8" s="227" t="s">
        <v>106</v>
      </c>
      <c r="F8" s="229" t="s">
        <v>107</v>
      </c>
    </row>
    <row r="9" spans="1:6" ht="36" customHeight="1">
      <c r="A9" s="227"/>
      <c r="B9" s="227"/>
      <c r="C9" s="227"/>
      <c r="D9" s="227"/>
      <c r="E9" s="227"/>
      <c r="F9" s="227"/>
    </row>
    <row r="10" spans="1:6" ht="12.75">
      <c r="A10" s="112">
        <v>1</v>
      </c>
      <c r="B10" s="112">
        <v>2</v>
      </c>
      <c r="C10" s="113">
        <v>3</v>
      </c>
      <c r="D10" s="112">
        <v>4</v>
      </c>
      <c r="E10" s="112">
        <v>5</v>
      </c>
      <c r="F10" s="112">
        <v>6</v>
      </c>
    </row>
    <row r="11" spans="1:6" ht="27.75" customHeight="1">
      <c r="A11" s="114">
        <v>10000000</v>
      </c>
      <c r="B11" s="115" t="s">
        <v>108</v>
      </c>
      <c r="C11" s="116">
        <v>843838.206</v>
      </c>
      <c r="D11" s="117">
        <v>843008.22</v>
      </c>
      <c r="E11" s="117">
        <v>829.986</v>
      </c>
      <c r="F11" s="117">
        <v>0</v>
      </c>
    </row>
    <row r="12" spans="1:6" ht="38.25" customHeight="1">
      <c r="A12" s="114">
        <v>11000000</v>
      </c>
      <c r="B12" s="115" t="s">
        <v>109</v>
      </c>
      <c r="C12" s="116">
        <v>628030.726</v>
      </c>
      <c r="D12" s="117">
        <v>628030.726</v>
      </c>
      <c r="E12" s="117">
        <v>0</v>
      </c>
      <c r="F12" s="117">
        <v>0</v>
      </c>
    </row>
    <row r="13" spans="1:6" ht="31.5" customHeight="1">
      <c r="A13" s="114">
        <v>11010000</v>
      </c>
      <c r="B13" s="115" t="s">
        <v>110</v>
      </c>
      <c r="C13" s="116">
        <v>620730.726</v>
      </c>
      <c r="D13" s="117">
        <v>620730.726</v>
      </c>
      <c r="E13" s="117">
        <v>0</v>
      </c>
      <c r="F13" s="117">
        <v>0</v>
      </c>
    </row>
    <row r="14" spans="1:6" ht="66.75" customHeight="1">
      <c r="A14" s="118">
        <v>11010100</v>
      </c>
      <c r="B14" s="119" t="s">
        <v>111</v>
      </c>
      <c r="C14" s="120">
        <v>478439.08400000003</v>
      </c>
      <c r="D14" s="121">
        <v>478439.08400000003</v>
      </c>
      <c r="E14" s="121">
        <v>0</v>
      </c>
      <c r="F14" s="121">
        <v>0</v>
      </c>
    </row>
    <row r="15" spans="1:6" ht="90.75" customHeight="1">
      <c r="A15" s="118">
        <v>11010200</v>
      </c>
      <c r="B15" s="119" t="s">
        <v>112</v>
      </c>
      <c r="C15" s="120">
        <v>130189.603</v>
      </c>
      <c r="D15" s="121">
        <v>130189.603</v>
      </c>
      <c r="E15" s="121">
        <v>0</v>
      </c>
      <c r="F15" s="121">
        <v>0</v>
      </c>
    </row>
    <row r="16" spans="1:6" ht="72.75" customHeight="1">
      <c r="A16" s="118">
        <v>11010400</v>
      </c>
      <c r="B16" s="119" t="s">
        <v>113</v>
      </c>
      <c r="C16" s="120">
        <v>4620.416</v>
      </c>
      <c r="D16" s="121">
        <v>4620.416</v>
      </c>
      <c r="E16" s="121">
        <v>0</v>
      </c>
      <c r="F16" s="121">
        <v>0</v>
      </c>
    </row>
    <row r="17" spans="1:6" ht="56.25" customHeight="1">
      <c r="A17" s="118">
        <v>11010500</v>
      </c>
      <c r="B17" s="119" t="s">
        <v>114</v>
      </c>
      <c r="C17" s="120">
        <v>7481.6230000000005</v>
      </c>
      <c r="D17" s="121">
        <v>7481.6230000000005</v>
      </c>
      <c r="E17" s="121">
        <v>0</v>
      </c>
      <c r="F17" s="121">
        <v>0</v>
      </c>
    </row>
    <row r="18" spans="1:6" ht="35.25" customHeight="1">
      <c r="A18" s="114">
        <v>11020000</v>
      </c>
      <c r="B18" s="115" t="s">
        <v>115</v>
      </c>
      <c r="C18" s="116">
        <v>7300</v>
      </c>
      <c r="D18" s="117">
        <v>7300</v>
      </c>
      <c r="E18" s="117">
        <v>0</v>
      </c>
      <c r="F18" s="117">
        <v>0</v>
      </c>
    </row>
    <row r="19" spans="1:6" ht="60" customHeight="1">
      <c r="A19" s="118">
        <v>11020200</v>
      </c>
      <c r="B19" s="119" t="s">
        <v>116</v>
      </c>
      <c r="C19" s="120">
        <v>7300</v>
      </c>
      <c r="D19" s="121">
        <v>7300</v>
      </c>
      <c r="E19" s="121">
        <v>0</v>
      </c>
      <c r="F19" s="121">
        <v>0</v>
      </c>
    </row>
    <row r="20" spans="1:6" ht="29.25" customHeight="1">
      <c r="A20" s="114">
        <v>14000000</v>
      </c>
      <c r="B20" s="115" t="s">
        <v>117</v>
      </c>
      <c r="C20" s="116">
        <v>40143.635</v>
      </c>
      <c r="D20" s="117">
        <v>40143.635</v>
      </c>
      <c r="E20" s="117">
        <v>0</v>
      </c>
      <c r="F20" s="117">
        <v>0</v>
      </c>
    </row>
    <row r="21" spans="1:6" ht="52.5" customHeight="1">
      <c r="A21" s="114">
        <v>14020000</v>
      </c>
      <c r="B21" s="115" t="s">
        <v>118</v>
      </c>
      <c r="C21" s="116">
        <v>3593.637</v>
      </c>
      <c r="D21" s="117">
        <v>3593.637</v>
      </c>
      <c r="E21" s="117">
        <v>0</v>
      </c>
      <c r="F21" s="117">
        <v>0</v>
      </c>
    </row>
    <row r="22" spans="1:6" ht="12.75">
      <c r="A22" s="118">
        <v>14021900</v>
      </c>
      <c r="B22" s="119" t="s">
        <v>119</v>
      </c>
      <c r="C22" s="120">
        <v>3593.637</v>
      </c>
      <c r="D22" s="121">
        <v>3593.637</v>
      </c>
      <c r="E22" s="121">
        <v>0</v>
      </c>
      <c r="F22" s="121">
        <v>0</v>
      </c>
    </row>
    <row r="23" spans="1:6" ht="57.75" customHeight="1">
      <c r="A23" s="114">
        <v>14030000</v>
      </c>
      <c r="B23" s="115" t="s">
        <v>120</v>
      </c>
      <c r="C23" s="116">
        <v>14981.872000000001</v>
      </c>
      <c r="D23" s="117">
        <v>14981.872000000001</v>
      </c>
      <c r="E23" s="117">
        <v>0</v>
      </c>
      <c r="F23" s="117">
        <v>0</v>
      </c>
    </row>
    <row r="24" spans="1:6" ht="12.75">
      <c r="A24" s="118">
        <v>14031900</v>
      </c>
      <c r="B24" s="119" t="s">
        <v>119</v>
      </c>
      <c r="C24" s="120">
        <v>14981.872000000001</v>
      </c>
      <c r="D24" s="121">
        <v>14981.872000000001</v>
      </c>
      <c r="E24" s="121">
        <v>0</v>
      </c>
      <c r="F24" s="121">
        <v>0</v>
      </c>
    </row>
    <row r="25" spans="1:6" ht="51" customHeight="1">
      <c r="A25" s="118">
        <v>14040000</v>
      </c>
      <c r="B25" s="119" t="s">
        <v>121</v>
      </c>
      <c r="C25" s="120">
        <v>21568.126</v>
      </c>
      <c r="D25" s="121">
        <v>21568.126</v>
      </c>
      <c r="E25" s="121">
        <v>0</v>
      </c>
      <c r="F25" s="121">
        <v>0</v>
      </c>
    </row>
    <row r="26" spans="1:6" ht="12.75">
      <c r="A26" s="114">
        <v>18000000</v>
      </c>
      <c r="B26" s="115" t="s">
        <v>122</v>
      </c>
      <c r="C26" s="116">
        <v>174833.859</v>
      </c>
      <c r="D26" s="117">
        <v>174833.859</v>
      </c>
      <c r="E26" s="117">
        <v>0</v>
      </c>
      <c r="F26" s="117">
        <v>0</v>
      </c>
    </row>
    <row r="27" spans="1:6" ht="12.75">
      <c r="A27" s="114">
        <v>18010000</v>
      </c>
      <c r="B27" s="115" t="s">
        <v>123</v>
      </c>
      <c r="C27" s="116">
        <v>93560.916</v>
      </c>
      <c r="D27" s="117">
        <v>93560.916</v>
      </c>
      <c r="E27" s="117">
        <v>0</v>
      </c>
      <c r="F27" s="117">
        <v>0</v>
      </c>
    </row>
    <row r="28" spans="1:6" ht="75" customHeight="1">
      <c r="A28" s="118">
        <v>18010100</v>
      </c>
      <c r="B28" s="119" t="s">
        <v>124</v>
      </c>
      <c r="C28" s="120">
        <v>461.487</v>
      </c>
      <c r="D28" s="121">
        <v>461.487</v>
      </c>
      <c r="E28" s="121">
        <v>0</v>
      </c>
      <c r="F28" s="121">
        <v>0</v>
      </c>
    </row>
    <row r="29" spans="1:6" ht="71.25" customHeight="1">
      <c r="A29" s="118">
        <v>18010200</v>
      </c>
      <c r="B29" s="119" t="s">
        <v>125</v>
      </c>
      <c r="C29" s="120">
        <v>1303.518</v>
      </c>
      <c r="D29" s="121">
        <v>1303.518</v>
      </c>
      <c r="E29" s="121">
        <v>0</v>
      </c>
      <c r="F29" s="121">
        <v>0</v>
      </c>
    </row>
    <row r="30" spans="1:6" ht="72.75" customHeight="1">
      <c r="A30" s="118">
        <v>18010300</v>
      </c>
      <c r="B30" s="119" t="s">
        <v>126</v>
      </c>
      <c r="C30" s="120">
        <v>2413.823</v>
      </c>
      <c r="D30" s="121">
        <v>2413.823</v>
      </c>
      <c r="E30" s="121">
        <v>0</v>
      </c>
      <c r="F30" s="121">
        <v>0</v>
      </c>
    </row>
    <row r="31" spans="1:6" ht="82.5" customHeight="1">
      <c r="A31" s="118">
        <v>18010400</v>
      </c>
      <c r="B31" s="119" t="s">
        <v>127</v>
      </c>
      <c r="C31" s="120">
        <v>10051.437</v>
      </c>
      <c r="D31" s="121">
        <v>10051.437</v>
      </c>
      <c r="E31" s="121">
        <v>0</v>
      </c>
      <c r="F31" s="121">
        <v>0</v>
      </c>
    </row>
    <row r="32" spans="1:6" ht="21.75" customHeight="1">
      <c r="A32" s="118">
        <v>18010500</v>
      </c>
      <c r="B32" s="119" t="s">
        <v>128</v>
      </c>
      <c r="C32" s="120">
        <v>56483.205</v>
      </c>
      <c r="D32" s="121">
        <v>56483.205</v>
      </c>
      <c r="E32" s="121">
        <v>0</v>
      </c>
      <c r="F32" s="121">
        <v>0</v>
      </c>
    </row>
    <row r="33" spans="1:6" ht="21.75" customHeight="1">
      <c r="A33" s="118">
        <v>18010600</v>
      </c>
      <c r="B33" s="119" t="s">
        <v>129</v>
      </c>
      <c r="C33" s="120">
        <v>14490.057</v>
      </c>
      <c r="D33" s="121">
        <v>14490.057</v>
      </c>
      <c r="E33" s="121">
        <v>0</v>
      </c>
      <c r="F33" s="121">
        <v>0</v>
      </c>
    </row>
    <row r="34" spans="1:6" ht="21.75" customHeight="1">
      <c r="A34" s="118">
        <v>18010700</v>
      </c>
      <c r="B34" s="119" t="s">
        <v>130</v>
      </c>
      <c r="C34" s="120">
        <v>1762.7250000000001</v>
      </c>
      <c r="D34" s="121">
        <v>1762.7250000000001</v>
      </c>
      <c r="E34" s="121">
        <v>0</v>
      </c>
      <c r="F34" s="121">
        <v>0</v>
      </c>
    </row>
    <row r="35" spans="1:6" ht="27" customHeight="1">
      <c r="A35" s="118">
        <v>18010900</v>
      </c>
      <c r="B35" s="119" t="s">
        <v>131</v>
      </c>
      <c r="C35" s="120">
        <v>6044.664</v>
      </c>
      <c r="D35" s="121">
        <v>6044.664</v>
      </c>
      <c r="E35" s="121">
        <v>0</v>
      </c>
      <c r="F35" s="121">
        <v>0</v>
      </c>
    </row>
    <row r="36" spans="1:6" ht="27" customHeight="1">
      <c r="A36" s="118">
        <v>18011000</v>
      </c>
      <c r="B36" s="119" t="s">
        <v>132</v>
      </c>
      <c r="C36" s="120">
        <v>200</v>
      </c>
      <c r="D36" s="121">
        <v>200</v>
      </c>
      <c r="E36" s="121">
        <v>0</v>
      </c>
      <c r="F36" s="121">
        <v>0</v>
      </c>
    </row>
    <row r="37" spans="1:6" ht="27" customHeight="1">
      <c r="A37" s="118">
        <v>18011100</v>
      </c>
      <c r="B37" s="119" t="s">
        <v>133</v>
      </c>
      <c r="C37" s="120">
        <v>350</v>
      </c>
      <c r="D37" s="121">
        <v>350</v>
      </c>
      <c r="E37" s="121">
        <v>0</v>
      </c>
      <c r="F37" s="121">
        <v>0</v>
      </c>
    </row>
    <row r="38" spans="1:6" ht="27" customHeight="1">
      <c r="A38" s="114">
        <v>18030000</v>
      </c>
      <c r="B38" s="115" t="s">
        <v>134</v>
      </c>
      <c r="C38" s="116">
        <v>1240</v>
      </c>
      <c r="D38" s="117">
        <v>1240</v>
      </c>
      <c r="E38" s="117">
        <v>0</v>
      </c>
      <c r="F38" s="117">
        <v>0</v>
      </c>
    </row>
    <row r="39" spans="1:6" ht="31.5" customHeight="1">
      <c r="A39" s="118">
        <v>18030100</v>
      </c>
      <c r="B39" s="119" t="s">
        <v>135</v>
      </c>
      <c r="C39" s="120">
        <v>1040</v>
      </c>
      <c r="D39" s="121">
        <v>1040</v>
      </c>
      <c r="E39" s="121">
        <v>0</v>
      </c>
      <c r="F39" s="121">
        <v>0</v>
      </c>
    </row>
    <row r="40" spans="1:6" ht="31.5" customHeight="1">
      <c r="A40" s="118">
        <v>18030200</v>
      </c>
      <c r="B40" s="119" t="s">
        <v>136</v>
      </c>
      <c r="C40" s="120">
        <v>200</v>
      </c>
      <c r="D40" s="121">
        <v>200</v>
      </c>
      <c r="E40" s="121">
        <v>0</v>
      </c>
      <c r="F40" s="121">
        <v>0</v>
      </c>
    </row>
    <row r="41" spans="1:6" ht="21" customHeight="1">
      <c r="A41" s="114">
        <v>18050000</v>
      </c>
      <c r="B41" s="115" t="s">
        <v>137</v>
      </c>
      <c r="C41" s="116">
        <v>80032.943</v>
      </c>
      <c r="D41" s="117">
        <v>80032.943</v>
      </c>
      <c r="E41" s="117">
        <v>0</v>
      </c>
      <c r="F41" s="117">
        <v>0</v>
      </c>
    </row>
    <row r="42" spans="1:6" ht="30" customHeight="1">
      <c r="A42" s="118">
        <v>18050300</v>
      </c>
      <c r="B42" s="119" t="s">
        <v>138</v>
      </c>
      <c r="C42" s="120">
        <v>14300</v>
      </c>
      <c r="D42" s="121">
        <v>14300</v>
      </c>
      <c r="E42" s="121">
        <v>0</v>
      </c>
      <c r="F42" s="121">
        <v>0</v>
      </c>
    </row>
    <row r="43" spans="1:6" ht="30" customHeight="1">
      <c r="A43" s="118">
        <v>18050400</v>
      </c>
      <c r="B43" s="119" t="s">
        <v>139</v>
      </c>
      <c r="C43" s="120">
        <v>65732.943</v>
      </c>
      <c r="D43" s="121">
        <v>65732.943</v>
      </c>
      <c r="E43" s="121">
        <v>0</v>
      </c>
      <c r="F43" s="121">
        <v>0</v>
      </c>
    </row>
    <row r="44" spans="1:6" ht="23.25" customHeight="1">
      <c r="A44" s="114">
        <v>19000000</v>
      </c>
      <c r="B44" s="115" t="s">
        <v>140</v>
      </c>
      <c r="C44" s="116">
        <v>829.986</v>
      </c>
      <c r="D44" s="117">
        <v>0</v>
      </c>
      <c r="E44" s="117">
        <v>829.986</v>
      </c>
      <c r="F44" s="117">
        <v>0</v>
      </c>
    </row>
    <row r="45" spans="1:6" ht="23.25" customHeight="1">
      <c r="A45" s="114">
        <v>19010000</v>
      </c>
      <c r="B45" s="115" t="s">
        <v>141</v>
      </c>
      <c r="C45" s="116">
        <v>829.986</v>
      </c>
      <c r="D45" s="117">
        <v>0</v>
      </c>
      <c r="E45" s="117">
        <v>829.986</v>
      </c>
      <c r="F45" s="117">
        <v>0</v>
      </c>
    </row>
    <row r="46" spans="1:6" ht="84.75" customHeight="1">
      <c r="A46" s="118">
        <v>19010100</v>
      </c>
      <c r="B46" s="119" t="s">
        <v>142</v>
      </c>
      <c r="C46" s="120">
        <v>613.717</v>
      </c>
      <c r="D46" s="121">
        <v>0</v>
      </c>
      <c r="E46" s="121">
        <v>613.717</v>
      </c>
      <c r="F46" s="121">
        <v>0</v>
      </c>
    </row>
    <row r="47" spans="1:6" ht="56.25" customHeight="1">
      <c r="A47" s="118">
        <v>19010200</v>
      </c>
      <c r="B47" s="119" t="s">
        <v>143</v>
      </c>
      <c r="C47" s="120">
        <v>170</v>
      </c>
      <c r="D47" s="121">
        <v>0</v>
      </c>
      <c r="E47" s="121">
        <v>170</v>
      </c>
      <c r="F47" s="121">
        <v>0</v>
      </c>
    </row>
    <row r="48" spans="1:6" ht="77.25" customHeight="1">
      <c r="A48" s="118">
        <v>19010300</v>
      </c>
      <c r="B48" s="119" t="s">
        <v>144</v>
      </c>
      <c r="C48" s="120">
        <v>46.269</v>
      </c>
      <c r="D48" s="121">
        <v>0</v>
      </c>
      <c r="E48" s="121">
        <v>46.269</v>
      </c>
      <c r="F48" s="121">
        <v>0</v>
      </c>
    </row>
    <row r="49" spans="1:6" ht="26.25" customHeight="1">
      <c r="A49" s="114">
        <v>20000000</v>
      </c>
      <c r="B49" s="115" t="s">
        <v>145</v>
      </c>
      <c r="C49" s="116">
        <v>29880.706</v>
      </c>
      <c r="D49" s="117">
        <v>9781.955</v>
      </c>
      <c r="E49" s="117">
        <v>20098.751</v>
      </c>
      <c r="F49" s="117">
        <v>100</v>
      </c>
    </row>
    <row r="50" spans="1:6" ht="29.25" customHeight="1">
      <c r="A50" s="114">
        <v>21000000</v>
      </c>
      <c r="B50" s="115" t="s">
        <v>146</v>
      </c>
      <c r="C50" s="116">
        <v>433.293</v>
      </c>
      <c r="D50" s="117">
        <v>433.293</v>
      </c>
      <c r="E50" s="117">
        <v>0</v>
      </c>
      <c r="F50" s="117">
        <v>0</v>
      </c>
    </row>
    <row r="51" spans="1:6" ht="102.75" customHeight="1">
      <c r="A51" s="114">
        <v>21010000</v>
      </c>
      <c r="B51" s="115" t="s">
        <v>147</v>
      </c>
      <c r="C51" s="116">
        <v>0.185</v>
      </c>
      <c r="D51" s="117">
        <v>0.185</v>
      </c>
      <c r="E51" s="117">
        <v>0</v>
      </c>
      <c r="F51" s="117">
        <v>0</v>
      </c>
    </row>
    <row r="52" spans="1:6" ht="66.75" customHeight="1">
      <c r="A52" s="118">
        <v>21010300</v>
      </c>
      <c r="B52" s="119" t="s">
        <v>148</v>
      </c>
      <c r="C52" s="120">
        <v>0.185</v>
      </c>
      <c r="D52" s="121">
        <v>0.185</v>
      </c>
      <c r="E52" s="121">
        <v>0</v>
      </c>
      <c r="F52" s="121">
        <v>0</v>
      </c>
    </row>
    <row r="53" spans="1:6" ht="23.25" customHeight="1">
      <c r="A53" s="114">
        <v>21080000</v>
      </c>
      <c r="B53" s="115" t="s">
        <v>149</v>
      </c>
      <c r="C53" s="116">
        <v>433.108</v>
      </c>
      <c r="D53" s="117">
        <v>433.108</v>
      </c>
      <c r="E53" s="117">
        <v>0</v>
      </c>
      <c r="F53" s="117">
        <v>0</v>
      </c>
    </row>
    <row r="54" spans="1:6" ht="28.5" customHeight="1">
      <c r="A54" s="118">
        <v>21081100</v>
      </c>
      <c r="B54" s="119" t="s">
        <v>150</v>
      </c>
      <c r="C54" s="120">
        <v>88.724</v>
      </c>
      <c r="D54" s="121">
        <v>88.724</v>
      </c>
      <c r="E54" s="121">
        <v>0</v>
      </c>
      <c r="F54" s="121">
        <v>0</v>
      </c>
    </row>
    <row r="55" spans="1:6" ht="62.25" customHeight="1">
      <c r="A55" s="118">
        <v>21081500</v>
      </c>
      <c r="B55" s="119" t="s">
        <v>151</v>
      </c>
      <c r="C55" s="120">
        <v>344.384</v>
      </c>
      <c r="D55" s="121">
        <v>344.384</v>
      </c>
      <c r="E55" s="121">
        <v>0</v>
      </c>
      <c r="F55" s="121">
        <v>0</v>
      </c>
    </row>
    <row r="56" spans="1:6" ht="45" customHeight="1">
      <c r="A56" s="114">
        <v>22000000</v>
      </c>
      <c r="B56" s="115" t="s">
        <v>152</v>
      </c>
      <c r="C56" s="116">
        <v>8398.662</v>
      </c>
      <c r="D56" s="117">
        <v>8398.662</v>
      </c>
      <c r="E56" s="117">
        <v>0</v>
      </c>
      <c r="F56" s="117">
        <v>0</v>
      </c>
    </row>
    <row r="57" spans="1:6" ht="24.75" customHeight="1">
      <c r="A57" s="114">
        <v>22010000</v>
      </c>
      <c r="B57" s="115" t="s">
        <v>153</v>
      </c>
      <c r="C57" s="116">
        <v>5697.352</v>
      </c>
      <c r="D57" s="117">
        <v>5697.352</v>
      </c>
      <c r="E57" s="117">
        <v>0</v>
      </c>
      <c r="F57" s="117">
        <v>0</v>
      </c>
    </row>
    <row r="58" spans="1:6" ht="71.25" customHeight="1">
      <c r="A58" s="118">
        <v>22010300</v>
      </c>
      <c r="B58" s="119" t="s">
        <v>154</v>
      </c>
      <c r="C58" s="120">
        <v>633.687</v>
      </c>
      <c r="D58" s="121">
        <v>633.687</v>
      </c>
      <c r="E58" s="121">
        <v>0</v>
      </c>
      <c r="F58" s="121">
        <v>0</v>
      </c>
    </row>
    <row r="59" spans="1:6" ht="35.25" customHeight="1">
      <c r="A59" s="118">
        <v>22012500</v>
      </c>
      <c r="B59" s="119" t="s">
        <v>155</v>
      </c>
      <c r="C59" s="120">
        <v>4714.404</v>
      </c>
      <c r="D59" s="121">
        <v>4714.404</v>
      </c>
      <c r="E59" s="121">
        <v>0</v>
      </c>
      <c r="F59" s="121">
        <v>0</v>
      </c>
    </row>
    <row r="60" spans="1:6" ht="46.5" customHeight="1">
      <c r="A60" s="118">
        <v>22012600</v>
      </c>
      <c r="B60" s="119" t="s">
        <v>156</v>
      </c>
      <c r="C60" s="120">
        <v>293.396</v>
      </c>
      <c r="D60" s="121">
        <v>293.396</v>
      </c>
      <c r="E60" s="121">
        <v>0</v>
      </c>
      <c r="F60" s="121">
        <v>0</v>
      </c>
    </row>
    <row r="61" spans="1:6" ht="106.5" customHeight="1">
      <c r="A61" s="118">
        <v>22012900</v>
      </c>
      <c r="B61" s="119" t="s">
        <v>157</v>
      </c>
      <c r="C61" s="120">
        <v>55.865</v>
      </c>
      <c r="D61" s="121">
        <v>55.865</v>
      </c>
      <c r="E61" s="121">
        <v>0</v>
      </c>
      <c r="F61" s="121">
        <v>0</v>
      </c>
    </row>
    <row r="62" spans="1:6" ht="64.5" customHeight="1">
      <c r="A62" s="114">
        <v>22080000</v>
      </c>
      <c r="B62" s="115" t="s">
        <v>158</v>
      </c>
      <c r="C62" s="116">
        <v>2547.053</v>
      </c>
      <c r="D62" s="117">
        <v>2547.053</v>
      </c>
      <c r="E62" s="117">
        <v>0</v>
      </c>
      <c r="F62" s="117">
        <v>0</v>
      </c>
    </row>
    <row r="63" spans="1:6" ht="63" customHeight="1">
      <c r="A63" s="118">
        <v>22080400</v>
      </c>
      <c r="B63" s="119" t="s">
        <v>159</v>
      </c>
      <c r="C63" s="120">
        <v>2547.053</v>
      </c>
      <c r="D63" s="121">
        <v>2547.053</v>
      </c>
      <c r="E63" s="121">
        <v>0</v>
      </c>
      <c r="F63" s="121">
        <v>0</v>
      </c>
    </row>
    <row r="64" spans="1:6" ht="12.75">
      <c r="A64" s="114">
        <v>22090000</v>
      </c>
      <c r="B64" s="115" t="s">
        <v>160</v>
      </c>
      <c r="C64" s="116">
        <v>154.257</v>
      </c>
      <c r="D64" s="117">
        <v>154.257</v>
      </c>
      <c r="E64" s="117">
        <v>0</v>
      </c>
      <c r="F64" s="117">
        <v>0</v>
      </c>
    </row>
    <row r="65" spans="1:6" ht="67.5" customHeight="1">
      <c r="A65" s="118">
        <v>22090100</v>
      </c>
      <c r="B65" s="119" t="s">
        <v>161</v>
      </c>
      <c r="C65" s="120">
        <v>40.008</v>
      </c>
      <c r="D65" s="121">
        <v>40.008</v>
      </c>
      <c r="E65" s="121">
        <v>0</v>
      </c>
      <c r="F65" s="121">
        <v>0</v>
      </c>
    </row>
    <row r="66" spans="1:6" ht="36" customHeight="1">
      <c r="A66" s="118">
        <v>22090200</v>
      </c>
      <c r="B66" s="119" t="s">
        <v>162</v>
      </c>
      <c r="C66" s="120">
        <v>8.501</v>
      </c>
      <c r="D66" s="121">
        <v>8.501</v>
      </c>
      <c r="E66" s="121">
        <v>0</v>
      </c>
      <c r="F66" s="121">
        <v>0</v>
      </c>
    </row>
    <row r="67" spans="1:6" ht="57" customHeight="1">
      <c r="A67" s="118">
        <v>22090400</v>
      </c>
      <c r="B67" s="119" t="s">
        <v>163</v>
      </c>
      <c r="C67" s="120">
        <v>105.748</v>
      </c>
      <c r="D67" s="121">
        <v>105.748</v>
      </c>
      <c r="E67" s="121">
        <v>0</v>
      </c>
      <c r="F67" s="121">
        <v>0</v>
      </c>
    </row>
    <row r="68" spans="1:6" ht="24" customHeight="1">
      <c r="A68" s="114">
        <v>24000000</v>
      </c>
      <c r="B68" s="115" t="s">
        <v>164</v>
      </c>
      <c r="C68" s="116">
        <v>1053.468</v>
      </c>
      <c r="D68" s="117">
        <v>950</v>
      </c>
      <c r="E68" s="117">
        <v>103.468</v>
      </c>
      <c r="F68" s="117">
        <v>100</v>
      </c>
    </row>
    <row r="69" spans="1:6" ht="19.5" customHeight="1">
      <c r="A69" s="114">
        <v>24060000</v>
      </c>
      <c r="B69" s="115" t="s">
        <v>149</v>
      </c>
      <c r="C69" s="116">
        <v>153.468</v>
      </c>
      <c r="D69" s="117">
        <v>150</v>
      </c>
      <c r="E69" s="117">
        <v>3.468</v>
      </c>
      <c r="F69" s="117">
        <v>0</v>
      </c>
    </row>
    <row r="70" spans="1:6" ht="25.5" customHeight="1">
      <c r="A70" s="118">
        <v>24060300</v>
      </c>
      <c r="B70" s="119" t="s">
        <v>149</v>
      </c>
      <c r="C70" s="120">
        <v>150</v>
      </c>
      <c r="D70" s="121">
        <v>150</v>
      </c>
      <c r="E70" s="121">
        <v>0</v>
      </c>
      <c r="F70" s="121">
        <v>0</v>
      </c>
    </row>
    <row r="71" spans="1:6" ht="37.5" customHeight="1">
      <c r="A71" s="118">
        <v>24061600</v>
      </c>
      <c r="B71" s="119" t="s">
        <v>165</v>
      </c>
      <c r="C71" s="120">
        <v>3.468</v>
      </c>
      <c r="D71" s="121">
        <v>0</v>
      </c>
      <c r="E71" s="121">
        <v>3.468</v>
      </c>
      <c r="F71" s="121">
        <v>0</v>
      </c>
    </row>
    <row r="72" spans="1:6" ht="28.5" customHeight="1">
      <c r="A72" s="114">
        <v>24160000</v>
      </c>
      <c r="B72" s="115" t="s">
        <v>166</v>
      </c>
      <c r="C72" s="116">
        <v>800</v>
      </c>
      <c r="D72" s="117">
        <v>800</v>
      </c>
      <c r="E72" s="117">
        <v>0</v>
      </c>
      <c r="F72" s="117">
        <v>0</v>
      </c>
    </row>
    <row r="73" spans="1:6" ht="63.75" customHeight="1">
      <c r="A73" s="118">
        <v>24160100</v>
      </c>
      <c r="B73" s="119" t="s">
        <v>167</v>
      </c>
      <c r="C73" s="120">
        <v>800</v>
      </c>
      <c r="D73" s="121">
        <v>800</v>
      </c>
      <c r="E73" s="121">
        <v>0</v>
      </c>
      <c r="F73" s="121">
        <v>0</v>
      </c>
    </row>
    <row r="74" spans="1:6" ht="49.5" customHeight="1">
      <c r="A74" s="118">
        <v>24170000</v>
      </c>
      <c r="B74" s="119" t="s">
        <v>168</v>
      </c>
      <c r="C74" s="120">
        <v>100</v>
      </c>
      <c r="D74" s="121">
        <v>0</v>
      </c>
      <c r="E74" s="121">
        <v>100</v>
      </c>
      <c r="F74" s="121">
        <v>100</v>
      </c>
    </row>
    <row r="75" spans="1:6" ht="21" customHeight="1">
      <c r="A75" s="114">
        <v>25000000</v>
      </c>
      <c r="B75" s="115" t="s">
        <v>169</v>
      </c>
      <c r="C75" s="116">
        <v>19995.283</v>
      </c>
      <c r="D75" s="117">
        <v>0</v>
      </c>
      <c r="E75" s="117">
        <v>19995.283</v>
      </c>
      <c r="F75" s="117">
        <v>0</v>
      </c>
    </row>
    <row r="76" spans="1:6" ht="55.5" customHeight="1">
      <c r="A76" s="114">
        <v>25010000</v>
      </c>
      <c r="B76" s="115" t="s">
        <v>170</v>
      </c>
      <c r="C76" s="116">
        <v>19995.283</v>
      </c>
      <c r="D76" s="117">
        <v>0</v>
      </c>
      <c r="E76" s="117">
        <v>19995.283</v>
      </c>
      <c r="F76" s="117">
        <v>0</v>
      </c>
    </row>
    <row r="77" spans="1:6" ht="55.5" customHeight="1">
      <c r="A77" s="118">
        <v>25010100</v>
      </c>
      <c r="B77" s="119" t="s">
        <v>171</v>
      </c>
      <c r="C77" s="120">
        <v>19851.441</v>
      </c>
      <c r="D77" s="121">
        <v>0</v>
      </c>
      <c r="E77" s="121">
        <v>19851.441</v>
      </c>
      <c r="F77" s="121">
        <v>0</v>
      </c>
    </row>
    <row r="78" spans="1:6" ht="39.75" customHeight="1">
      <c r="A78" s="118">
        <v>25010300</v>
      </c>
      <c r="B78" s="119" t="s">
        <v>172</v>
      </c>
      <c r="C78" s="120">
        <v>143.842</v>
      </c>
      <c r="D78" s="121">
        <v>0</v>
      </c>
      <c r="E78" s="121">
        <v>143.842</v>
      </c>
      <c r="F78" s="121">
        <v>0</v>
      </c>
    </row>
    <row r="79" spans="1:6" ht="38.25" customHeight="1">
      <c r="A79" s="114">
        <v>30000000</v>
      </c>
      <c r="B79" s="115" t="s">
        <v>173</v>
      </c>
      <c r="C79" s="116">
        <v>500</v>
      </c>
      <c r="D79" s="117">
        <v>0</v>
      </c>
      <c r="E79" s="117">
        <v>500</v>
      </c>
      <c r="F79" s="117">
        <v>500</v>
      </c>
    </row>
    <row r="80" spans="1:6" ht="38.25" customHeight="1">
      <c r="A80" s="114">
        <v>31000000</v>
      </c>
      <c r="B80" s="115" t="s">
        <v>174</v>
      </c>
      <c r="C80" s="116">
        <v>500</v>
      </c>
      <c r="D80" s="117">
        <v>0</v>
      </c>
      <c r="E80" s="117">
        <v>500</v>
      </c>
      <c r="F80" s="117">
        <v>500</v>
      </c>
    </row>
    <row r="81" spans="1:6" ht="62.25" customHeight="1">
      <c r="A81" s="118">
        <v>31030000</v>
      </c>
      <c r="B81" s="119" t="s">
        <v>175</v>
      </c>
      <c r="C81" s="120">
        <v>500</v>
      </c>
      <c r="D81" s="121">
        <v>0</v>
      </c>
      <c r="E81" s="121">
        <v>500</v>
      </c>
      <c r="F81" s="121">
        <v>500</v>
      </c>
    </row>
    <row r="82" spans="1:6" ht="32.25" customHeight="1">
      <c r="A82" s="122"/>
      <c r="B82" s="123" t="s">
        <v>176</v>
      </c>
      <c r="C82" s="116">
        <v>874218.912</v>
      </c>
      <c r="D82" s="116">
        <v>852790.175</v>
      </c>
      <c r="E82" s="116">
        <v>21428.737</v>
      </c>
      <c r="F82" s="116">
        <v>600</v>
      </c>
    </row>
    <row r="83" spans="1:6" ht="30" customHeight="1">
      <c r="A83" s="114">
        <v>40000000</v>
      </c>
      <c r="B83" s="115" t="s">
        <v>177</v>
      </c>
      <c r="C83" s="116">
        <v>172604.172</v>
      </c>
      <c r="D83" s="117">
        <v>172604.172</v>
      </c>
      <c r="E83" s="117">
        <v>0</v>
      </c>
      <c r="F83" s="117">
        <v>0</v>
      </c>
    </row>
    <row r="84" spans="1:6" ht="18.75" customHeight="1">
      <c r="A84" s="114">
        <v>41000000</v>
      </c>
      <c r="B84" s="115" t="s">
        <v>178</v>
      </c>
      <c r="C84" s="116">
        <v>172604.172</v>
      </c>
      <c r="D84" s="117">
        <v>172604.172</v>
      </c>
      <c r="E84" s="117">
        <v>0</v>
      </c>
      <c r="F84" s="117">
        <v>0</v>
      </c>
    </row>
    <row r="85" spans="1:6" ht="33.75" customHeight="1">
      <c r="A85" s="114">
        <v>41030000</v>
      </c>
      <c r="B85" s="115" t="s">
        <v>179</v>
      </c>
      <c r="C85" s="116">
        <v>157441.80000000002</v>
      </c>
      <c r="D85" s="117">
        <v>157441.80000000002</v>
      </c>
      <c r="E85" s="117">
        <v>0</v>
      </c>
      <c r="F85" s="117">
        <v>0</v>
      </c>
    </row>
    <row r="86" spans="1:6" ht="46.5" customHeight="1">
      <c r="A86" s="118">
        <v>41033900</v>
      </c>
      <c r="B86" s="119" t="s">
        <v>180</v>
      </c>
      <c r="C86" s="120">
        <v>134381.9</v>
      </c>
      <c r="D86" s="121">
        <v>134381.9</v>
      </c>
      <c r="E86" s="121">
        <v>0</v>
      </c>
      <c r="F86" s="121">
        <v>0</v>
      </c>
    </row>
    <row r="87" spans="1:6" ht="39" customHeight="1">
      <c r="A87" s="118">
        <v>41034200</v>
      </c>
      <c r="B87" s="119" t="s">
        <v>181</v>
      </c>
      <c r="C87" s="120">
        <v>23059.9</v>
      </c>
      <c r="D87" s="121">
        <v>23059.9</v>
      </c>
      <c r="E87" s="121">
        <v>0</v>
      </c>
      <c r="F87" s="121">
        <v>0</v>
      </c>
    </row>
    <row r="88" spans="1:6" ht="37.5" customHeight="1">
      <c r="A88" s="114">
        <v>41040000</v>
      </c>
      <c r="B88" s="115" t="s">
        <v>182</v>
      </c>
      <c r="C88" s="116">
        <v>9103.7</v>
      </c>
      <c r="D88" s="117">
        <v>9103.7</v>
      </c>
      <c r="E88" s="117">
        <v>0</v>
      </c>
      <c r="F88" s="117">
        <v>0</v>
      </c>
    </row>
    <row r="89" spans="1:6" ht="82.5" customHeight="1">
      <c r="A89" s="118">
        <v>41040200</v>
      </c>
      <c r="B89" s="119" t="s">
        <v>183</v>
      </c>
      <c r="C89" s="120">
        <v>9103.7</v>
      </c>
      <c r="D89" s="121">
        <v>9103.7</v>
      </c>
      <c r="E89" s="121">
        <v>0</v>
      </c>
      <c r="F89" s="121">
        <v>0</v>
      </c>
    </row>
    <row r="90" spans="1:6" ht="37.5" customHeight="1">
      <c r="A90" s="114">
        <v>41050000</v>
      </c>
      <c r="B90" s="115" t="s">
        <v>184</v>
      </c>
      <c r="C90" s="116">
        <v>6058.6720000000005</v>
      </c>
      <c r="D90" s="117">
        <v>6058.6720000000005</v>
      </c>
      <c r="E90" s="117">
        <v>0</v>
      </c>
      <c r="F90" s="117">
        <v>0</v>
      </c>
    </row>
    <row r="91" spans="1:6" ht="63" customHeight="1">
      <c r="A91" s="118">
        <v>41051000</v>
      </c>
      <c r="B91" s="119" t="s">
        <v>185</v>
      </c>
      <c r="C91" s="120">
        <v>940.3100000000001</v>
      </c>
      <c r="D91" s="121">
        <v>940.3100000000001</v>
      </c>
      <c r="E91" s="121">
        <v>0</v>
      </c>
      <c r="F91" s="121">
        <v>0</v>
      </c>
    </row>
    <row r="92" spans="1:6" ht="81" customHeight="1">
      <c r="A92" s="118">
        <v>41051200</v>
      </c>
      <c r="B92" s="119" t="s">
        <v>186</v>
      </c>
      <c r="C92" s="120">
        <v>1953.054</v>
      </c>
      <c r="D92" s="121">
        <v>1953.054</v>
      </c>
      <c r="E92" s="121">
        <v>0</v>
      </c>
      <c r="F92" s="121">
        <v>0</v>
      </c>
    </row>
    <row r="93" spans="1:6" ht="65.25" customHeight="1">
      <c r="A93" s="118">
        <v>41051500</v>
      </c>
      <c r="B93" s="119" t="s">
        <v>187</v>
      </c>
      <c r="C93" s="120">
        <v>848.629</v>
      </c>
      <c r="D93" s="121">
        <v>848.629</v>
      </c>
      <c r="E93" s="121">
        <v>0</v>
      </c>
      <c r="F93" s="121">
        <v>0</v>
      </c>
    </row>
    <row r="94" spans="1:6" ht="22.5" customHeight="1">
      <c r="A94" s="118">
        <v>41053900</v>
      </c>
      <c r="B94" s="119" t="s">
        <v>188</v>
      </c>
      <c r="C94" s="120">
        <v>2316.679</v>
      </c>
      <c r="D94" s="121">
        <v>2316.679</v>
      </c>
      <c r="E94" s="121">
        <v>0</v>
      </c>
      <c r="F94" s="121">
        <v>0</v>
      </c>
    </row>
    <row r="95" spans="1:6" ht="12.75">
      <c r="A95" s="124" t="s">
        <v>189</v>
      </c>
      <c r="B95" s="123" t="s">
        <v>190</v>
      </c>
      <c r="C95" s="116">
        <v>1046823.084</v>
      </c>
      <c r="D95" s="116">
        <v>1025394.3470000001</v>
      </c>
      <c r="E95" s="116">
        <v>21428.737</v>
      </c>
      <c r="F95" s="116">
        <v>600</v>
      </c>
    </row>
    <row r="98" spans="2:5" ht="18.75">
      <c r="B98" s="168"/>
      <c r="C98" s="169"/>
      <c r="D98" s="169"/>
      <c r="E98" s="168"/>
    </row>
    <row r="99" spans="2:5" ht="18.75">
      <c r="B99" s="142" t="s">
        <v>77</v>
      </c>
      <c r="C99" s="142"/>
      <c r="D99" s="142"/>
      <c r="E99" s="142" t="s">
        <v>238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086614173228347" right="0.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B1">
      <selection activeCell="H3" sqref="H3"/>
    </sheetView>
  </sheetViews>
  <sheetFormatPr defaultColWidth="9.00390625" defaultRowHeight="12.75"/>
  <cols>
    <col min="1" max="1" width="8.00390625" style="0" hidden="1" customWidth="1"/>
    <col min="2" max="2" width="12.00390625" style="0" customWidth="1"/>
    <col min="6" max="6" width="19.125" style="0" customWidth="1"/>
    <col min="7" max="7" width="11.875" style="0" customWidth="1"/>
    <col min="8" max="8" width="12.125" style="0" customWidth="1"/>
    <col min="9" max="9" width="11.00390625" style="0" customWidth="1"/>
    <col min="10" max="10" width="10.125" style="0" customWidth="1"/>
  </cols>
  <sheetData>
    <row r="1" spans="3:10" ht="12.75" customHeight="1"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H2" s="3" t="s">
        <v>212</v>
      </c>
      <c r="J2" s="3"/>
    </row>
    <row r="3" spans="1:10" ht="12.75">
      <c r="A3" s="2"/>
      <c r="B3" s="2"/>
      <c r="C3" s="2"/>
      <c r="D3" s="2"/>
      <c r="E3" s="2"/>
      <c r="F3" s="2"/>
      <c r="G3" s="3" t="s">
        <v>96</v>
      </c>
      <c r="J3" s="3"/>
    </row>
    <row r="4" spans="1:10" ht="12.75">
      <c r="A4" s="2"/>
      <c r="B4" s="2"/>
      <c r="C4" s="2"/>
      <c r="D4" s="2"/>
      <c r="E4" s="2"/>
      <c r="F4" s="2"/>
      <c r="G4" s="3"/>
      <c r="H4" s="3"/>
      <c r="I4" s="3"/>
      <c r="J4" s="3"/>
    </row>
    <row r="5" spans="1:10" ht="12.75">
      <c r="A5" s="2"/>
      <c r="B5" s="2"/>
      <c r="C5" s="2"/>
      <c r="D5" s="2"/>
      <c r="E5" s="2"/>
      <c r="F5" s="2" t="s">
        <v>14</v>
      </c>
      <c r="G5" s="2"/>
      <c r="H5" s="2"/>
      <c r="I5" s="2"/>
      <c r="J5" s="2"/>
    </row>
    <row r="6" spans="1:10" ht="12.75">
      <c r="A6" s="190" t="s">
        <v>78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0" ht="9.75" customHeight="1">
      <c r="A7" s="190" t="s">
        <v>15</v>
      </c>
      <c r="B7" s="190"/>
      <c r="C7" s="190"/>
      <c r="D7" s="190"/>
      <c r="E7" s="190"/>
      <c r="F7" s="190"/>
      <c r="G7" s="190"/>
      <c r="H7" s="190"/>
      <c r="I7" s="190"/>
      <c r="J7" s="190"/>
    </row>
    <row r="8" ht="13.5" thickBot="1"/>
    <row r="9" spans="1:10" ht="12.75">
      <c r="A9" s="191" t="s">
        <v>3</v>
      </c>
      <c r="B9" s="237" t="s">
        <v>70</v>
      </c>
      <c r="C9" s="193" t="s">
        <v>13</v>
      </c>
      <c r="D9" s="193"/>
      <c r="E9" s="193"/>
      <c r="F9" s="193"/>
      <c r="G9" s="194" t="s">
        <v>79</v>
      </c>
      <c r="H9" s="193" t="s">
        <v>19</v>
      </c>
      <c r="I9" s="193"/>
      <c r="J9" s="254"/>
    </row>
    <row r="10" spans="1:10" ht="12.75">
      <c r="A10" s="255"/>
      <c r="B10" s="214"/>
      <c r="C10" s="239"/>
      <c r="D10" s="239"/>
      <c r="E10" s="239"/>
      <c r="F10" s="239"/>
      <c r="G10" s="195"/>
      <c r="H10" s="195" t="s">
        <v>20</v>
      </c>
      <c r="I10" s="239" t="s">
        <v>18</v>
      </c>
      <c r="J10" s="257"/>
    </row>
    <row r="11" spans="1:10" ht="13.5" thickBot="1">
      <c r="A11" s="256"/>
      <c r="B11" s="238"/>
      <c r="C11" s="240"/>
      <c r="D11" s="240"/>
      <c r="E11" s="240"/>
      <c r="F11" s="240"/>
      <c r="G11" s="230"/>
      <c r="H11" s="230"/>
      <c r="I11" s="4" t="s">
        <v>16</v>
      </c>
      <c r="J11" s="5" t="s">
        <v>17</v>
      </c>
    </row>
    <row r="12" spans="1:10" ht="33" customHeight="1">
      <c r="A12" s="12" t="s">
        <v>27</v>
      </c>
      <c r="B12" s="73" t="s">
        <v>61</v>
      </c>
      <c r="C12" s="241" t="s">
        <v>62</v>
      </c>
      <c r="D12" s="242"/>
      <c r="E12" s="242"/>
      <c r="F12" s="243"/>
      <c r="G12" s="35">
        <f>H12+I12+J12</f>
        <v>103814.272</v>
      </c>
      <c r="H12" s="35">
        <f>'анализ 3 років план'!G11</f>
        <v>101504.113</v>
      </c>
      <c r="I12" s="104">
        <v>1683.175</v>
      </c>
      <c r="J12" s="105">
        <v>626.984</v>
      </c>
    </row>
    <row r="13" spans="1:10" ht="12.75" hidden="1">
      <c r="A13" s="7" t="s">
        <v>34</v>
      </c>
      <c r="B13" s="73"/>
      <c r="C13" s="234"/>
      <c r="D13" s="235"/>
      <c r="E13" s="235"/>
      <c r="F13" s="236"/>
      <c r="G13" s="38"/>
      <c r="H13" s="35"/>
      <c r="I13" s="38"/>
      <c r="J13" s="39"/>
    </row>
    <row r="14" spans="1:10" ht="12.75">
      <c r="A14" s="7" t="s">
        <v>29</v>
      </c>
      <c r="B14" s="73" t="s">
        <v>55</v>
      </c>
      <c r="C14" s="234" t="s">
        <v>5</v>
      </c>
      <c r="D14" s="235"/>
      <c r="E14" s="235"/>
      <c r="F14" s="236"/>
      <c r="G14" s="35">
        <f aca="true" t="shared" si="0" ref="G14:G32">H14+I14+J14</f>
        <v>397981.438</v>
      </c>
      <c r="H14" s="35">
        <f>'анализ 3 років план'!G13</f>
        <v>397981.438</v>
      </c>
      <c r="I14" s="38"/>
      <c r="J14" s="39"/>
    </row>
    <row r="15" spans="1:10" ht="12.75">
      <c r="A15" s="7" t="s">
        <v>30</v>
      </c>
      <c r="B15" s="73" t="s">
        <v>56</v>
      </c>
      <c r="C15" s="234" t="s">
        <v>6</v>
      </c>
      <c r="D15" s="235"/>
      <c r="E15" s="235"/>
      <c r="F15" s="236"/>
      <c r="G15" s="35">
        <f t="shared" si="0"/>
        <v>239925.516</v>
      </c>
      <c r="H15" s="35">
        <f>'анализ 3 років план'!G14</f>
        <v>239925.516</v>
      </c>
      <c r="I15" s="38"/>
      <c r="J15" s="39"/>
    </row>
    <row r="16" spans="1:10" ht="12.75">
      <c r="A16" s="7" t="s">
        <v>31</v>
      </c>
      <c r="B16" s="73" t="s">
        <v>57</v>
      </c>
      <c r="C16" s="234" t="s">
        <v>63</v>
      </c>
      <c r="D16" s="235"/>
      <c r="E16" s="235"/>
      <c r="F16" s="236"/>
      <c r="G16" s="35">
        <f t="shared" si="0"/>
        <v>27104.085</v>
      </c>
      <c r="H16" s="35">
        <f>'анализ 3 років план'!G15</f>
        <v>27104.085</v>
      </c>
      <c r="I16" s="38"/>
      <c r="J16" s="39"/>
    </row>
    <row r="17" spans="1:10" ht="12.75" hidden="1">
      <c r="A17" s="9">
        <v>100000</v>
      </c>
      <c r="B17" s="73" t="s">
        <v>58</v>
      </c>
      <c r="C17" s="234" t="s">
        <v>7</v>
      </c>
      <c r="D17" s="235"/>
      <c r="E17" s="235"/>
      <c r="F17" s="236"/>
      <c r="G17" s="35">
        <f t="shared" si="0"/>
        <v>0</v>
      </c>
      <c r="H17" s="35"/>
      <c r="I17" s="38"/>
      <c r="J17" s="39"/>
    </row>
    <row r="18" spans="1:10" ht="12.75">
      <c r="A18" s="9">
        <v>110000</v>
      </c>
      <c r="B18" s="70">
        <v>4000</v>
      </c>
      <c r="C18" s="234" t="s">
        <v>8</v>
      </c>
      <c r="D18" s="235"/>
      <c r="E18" s="235"/>
      <c r="F18" s="236"/>
      <c r="G18" s="35">
        <f t="shared" si="0"/>
        <v>18722.052</v>
      </c>
      <c r="H18" s="35">
        <f>'анализ 3 років план'!G17</f>
        <v>18722.052</v>
      </c>
      <c r="I18" s="38"/>
      <c r="J18" s="39"/>
    </row>
    <row r="19" spans="1:10" ht="12.75" hidden="1">
      <c r="A19" s="9">
        <v>120000</v>
      </c>
      <c r="B19" s="70">
        <v>8410</v>
      </c>
      <c r="C19" s="251" t="s">
        <v>64</v>
      </c>
      <c r="D19" s="251"/>
      <c r="E19" s="251"/>
      <c r="F19" s="251"/>
      <c r="G19" s="35">
        <f t="shared" si="0"/>
        <v>0</v>
      </c>
      <c r="H19" s="35"/>
      <c r="I19" s="38"/>
      <c r="J19" s="39"/>
    </row>
    <row r="20" spans="1:10" ht="12.75">
      <c r="A20" s="9">
        <v>130000</v>
      </c>
      <c r="B20" s="70">
        <v>5000</v>
      </c>
      <c r="C20" s="251" t="s">
        <v>9</v>
      </c>
      <c r="D20" s="251"/>
      <c r="E20" s="251"/>
      <c r="F20" s="251"/>
      <c r="G20" s="35">
        <f t="shared" si="0"/>
        <v>42305.385</v>
      </c>
      <c r="H20" s="35">
        <f>'анализ 3 років план'!G19</f>
        <v>42305.385</v>
      </c>
      <c r="I20" s="38"/>
      <c r="J20" s="39"/>
    </row>
    <row r="21" spans="1:10" ht="14.25" customHeight="1">
      <c r="A21" s="9">
        <v>160000</v>
      </c>
      <c r="B21" s="73" t="s">
        <v>58</v>
      </c>
      <c r="C21" s="234" t="s">
        <v>7</v>
      </c>
      <c r="D21" s="235"/>
      <c r="E21" s="235"/>
      <c r="F21" s="236"/>
      <c r="G21" s="35">
        <f t="shared" si="0"/>
        <v>26912.314</v>
      </c>
      <c r="H21" s="35">
        <f>'анализ 3 років план'!G20</f>
        <v>26912.314</v>
      </c>
      <c r="I21" s="38"/>
      <c r="J21" s="39"/>
    </row>
    <row r="22" spans="1:10" ht="14.25" customHeight="1">
      <c r="A22" s="9">
        <v>170000</v>
      </c>
      <c r="B22" s="70">
        <v>7000</v>
      </c>
      <c r="C22" s="231" t="s">
        <v>84</v>
      </c>
      <c r="D22" s="232"/>
      <c r="E22" s="232"/>
      <c r="F22" s="233"/>
      <c r="G22" s="35">
        <f t="shared" si="0"/>
        <v>95966.348</v>
      </c>
      <c r="H22" s="35">
        <f>'анализ 3 років план'!G21</f>
        <v>95966.348</v>
      </c>
      <c r="I22" s="38"/>
      <c r="J22" s="39"/>
    </row>
    <row r="23" spans="1:10" ht="14.25" customHeight="1" hidden="1">
      <c r="A23" s="9">
        <v>180000</v>
      </c>
      <c r="B23" s="69"/>
      <c r="C23" s="244" t="s">
        <v>49</v>
      </c>
      <c r="D23" s="245"/>
      <c r="E23" s="245"/>
      <c r="F23" s="246"/>
      <c r="G23" s="35">
        <f t="shared" si="0"/>
        <v>0</v>
      </c>
      <c r="H23" s="35"/>
      <c r="I23" s="38"/>
      <c r="J23" s="39"/>
    </row>
    <row r="24" spans="1:10" ht="27.75" customHeight="1" hidden="1">
      <c r="A24" s="9">
        <v>210000</v>
      </c>
      <c r="B24" s="70">
        <v>7810</v>
      </c>
      <c r="C24" s="231" t="s">
        <v>50</v>
      </c>
      <c r="D24" s="232"/>
      <c r="E24" s="232"/>
      <c r="F24" s="233"/>
      <c r="G24" s="35">
        <f t="shared" si="0"/>
        <v>0</v>
      </c>
      <c r="H24" s="35"/>
      <c r="I24" s="38"/>
      <c r="J24" s="39"/>
    </row>
    <row r="25" spans="1:10" ht="18.75" customHeight="1" hidden="1">
      <c r="A25" s="9">
        <v>240000</v>
      </c>
      <c r="B25" s="69"/>
      <c r="C25" s="231" t="s">
        <v>51</v>
      </c>
      <c r="D25" s="232"/>
      <c r="E25" s="232"/>
      <c r="F25" s="233"/>
      <c r="G25" s="35">
        <f t="shared" si="0"/>
        <v>0</v>
      </c>
      <c r="H25" s="35"/>
      <c r="I25" s="38"/>
      <c r="J25" s="39"/>
    </row>
    <row r="26" spans="1:10" ht="15" customHeight="1" hidden="1">
      <c r="A26" s="9">
        <v>250000</v>
      </c>
      <c r="B26" s="70">
        <v>8600</v>
      </c>
      <c r="C26" s="251" t="s">
        <v>11</v>
      </c>
      <c r="D26" s="251"/>
      <c r="E26" s="251"/>
      <c r="F26" s="251"/>
      <c r="G26" s="35">
        <f t="shared" si="0"/>
        <v>0</v>
      </c>
      <c r="H26" s="35"/>
      <c r="I26" s="38"/>
      <c r="J26" s="39"/>
    </row>
    <row r="27" spans="1:10" ht="13.5" customHeight="1">
      <c r="A27" s="9">
        <v>250102</v>
      </c>
      <c r="B27" s="70">
        <v>8000</v>
      </c>
      <c r="C27" s="231" t="s">
        <v>85</v>
      </c>
      <c r="D27" s="232"/>
      <c r="E27" s="232"/>
      <c r="F27" s="233"/>
      <c r="G27" s="35">
        <f t="shared" si="0"/>
        <v>6000</v>
      </c>
      <c r="H27" s="35">
        <f>'анализ 3 років план'!G28</f>
        <v>6000</v>
      </c>
      <c r="I27" s="38"/>
      <c r="J27" s="39"/>
    </row>
    <row r="28" spans="1:10" ht="26.25" customHeight="1" hidden="1">
      <c r="A28" s="9">
        <v>250380</v>
      </c>
      <c r="B28" s="69">
        <v>7350</v>
      </c>
      <c r="C28" s="244" t="s">
        <v>65</v>
      </c>
      <c r="D28" s="245"/>
      <c r="E28" s="245"/>
      <c r="F28" s="246"/>
      <c r="G28" s="35">
        <f t="shared" si="0"/>
        <v>0</v>
      </c>
      <c r="H28" s="35"/>
      <c r="I28" s="38"/>
      <c r="J28" s="39"/>
    </row>
    <row r="29" spans="1:10" ht="24" customHeight="1" hidden="1">
      <c r="A29" s="9"/>
      <c r="B29" s="69">
        <v>7680</v>
      </c>
      <c r="C29" s="247" t="s">
        <v>66</v>
      </c>
      <c r="D29" s="245"/>
      <c r="E29" s="245"/>
      <c r="F29" s="246"/>
      <c r="G29" s="35">
        <f t="shared" si="0"/>
        <v>0</v>
      </c>
      <c r="H29" s="35"/>
      <c r="I29" s="38"/>
      <c r="J29" s="39"/>
    </row>
    <row r="30" spans="1:10" ht="12.75" hidden="1">
      <c r="A30" s="9">
        <v>250315</v>
      </c>
      <c r="B30" s="69">
        <v>7693</v>
      </c>
      <c r="C30" s="248" t="s">
        <v>71</v>
      </c>
      <c r="D30" s="249"/>
      <c r="E30" s="249"/>
      <c r="F30" s="250"/>
      <c r="G30" s="35">
        <f>H30</f>
        <v>0</v>
      </c>
      <c r="H30" s="35"/>
      <c r="I30" s="38"/>
      <c r="J30" s="39"/>
    </row>
    <row r="31" spans="1:10" ht="16.5" customHeight="1">
      <c r="A31" s="22">
        <v>250380</v>
      </c>
      <c r="B31" s="74">
        <v>9000</v>
      </c>
      <c r="C31" s="247" t="s">
        <v>86</v>
      </c>
      <c r="D31" s="245"/>
      <c r="E31" s="245"/>
      <c r="F31" s="246"/>
      <c r="G31" s="35">
        <f t="shared" si="0"/>
        <v>23653.459</v>
      </c>
      <c r="H31" s="35">
        <f>'анализ 3 років план'!G32</f>
        <v>23653.459</v>
      </c>
      <c r="I31" s="38"/>
      <c r="J31" s="39"/>
    </row>
    <row r="32" spans="1:10" ht="16.5" customHeight="1" hidden="1">
      <c r="A32" s="9">
        <v>250301</v>
      </c>
      <c r="B32" s="69">
        <v>9110</v>
      </c>
      <c r="C32" s="231" t="s">
        <v>46</v>
      </c>
      <c r="D32" s="232"/>
      <c r="E32" s="232"/>
      <c r="F32" s="233"/>
      <c r="G32" s="35">
        <f t="shared" si="0"/>
        <v>0</v>
      </c>
      <c r="H32" s="35"/>
      <c r="I32" s="38"/>
      <c r="J32" s="39"/>
    </row>
    <row r="33" spans="1:12" ht="17.25" customHeight="1">
      <c r="A33" s="10"/>
      <c r="B33" s="78"/>
      <c r="C33" s="259" t="s">
        <v>36</v>
      </c>
      <c r="D33" s="259"/>
      <c r="E33" s="259"/>
      <c r="F33" s="259"/>
      <c r="G33" s="38">
        <f>G12+G14+G15+G16+G17+G18+G19+G20+G21+G22+G27+G28+G29+G30+G31+G32</f>
        <v>982384.8690000001</v>
      </c>
      <c r="H33" s="38">
        <f>H12+H14+H15+H16+H17+H18+H19+H20+H21+H22+H27+H28+H29+H30+H31+H32</f>
        <v>980074.7100000001</v>
      </c>
      <c r="I33" s="50">
        <f>SUM(I12:I32)</f>
        <v>1683.175</v>
      </c>
      <c r="J33" s="38">
        <f>SUM(J12:J32)</f>
        <v>626.984</v>
      </c>
      <c r="K33" s="49"/>
      <c r="L33" s="6"/>
    </row>
    <row r="34" spans="1:10" ht="12.75">
      <c r="A34" s="91">
        <v>250908</v>
      </c>
      <c r="B34" s="97">
        <v>8000</v>
      </c>
      <c r="C34" s="258" t="s">
        <v>38</v>
      </c>
      <c r="D34" s="258"/>
      <c r="E34" s="258"/>
      <c r="F34" s="258"/>
      <c r="G34" s="35">
        <f>H34+I34+J34</f>
        <v>0</v>
      </c>
      <c r="H34" s="38">
        <v>0</v>
      </c>
      <c r="I34" s="38"/>
      <c r="J34" s="38"/>
    </row>
    <row r="35" spans="1:10" ht="22.5" customHeight="1">
      <c r="A35" s="1"/>
      <c r="B35" s="1"/>
      <c r="C35" s="252" t="s">
        <v>39</v>
      </c>
      <c r="D35" s="253"/>
      <c r="E35" s="253"/>
      <c r="F35" s="253"/>
      <c r="G35" s="38">
        <f>G33+G34</f>
        <v>982384.8690000001</v>
      </c>
      <c r="H35" s="38">
        <f>H33+H34</f>
        <v>980074.7100000001</v>
      </c>
      <c r="I35" s="50">
        <f>I33+I34</f>
        <v>1683.175</v>
      </c>
      <c r="J35" s="50">
        <f>J33+J34</f>
        <v>626.984</v>
      </c>
    </row>
    <row r="37" spans="9:11" ht="12.75">
      <c r="I37" s="51"/>
      <c r="J37" s="51"/>
      <c r="K37" s="51"/>
    </row>
    <row r="38" spans="9:11" ht="12.75">
      <c r="I38" s="51"/>
      <c r="J38" s="51"/>
      <c r="K38" s="51"/>
    </row>
    <row r="39" spans="9:11" ht="12.75">
      <c r="I39" s="51"/>
      <c r="J39" s="51"/>
      <c r="K39" s="51"/>
    </row>
    <row r="40" spans="3:11" ht="12.75">
      <c r="C40" t="s">
        <v>92</v>
      </c>
      <c r="G40" t="s">
        <v>91</v>
      </c>
      <c r="K40" s="26"/>
    </row>
  </sheetData>
  <sheetProtection/>
  <mergeCells count="33">
    <mergeCell ref="C35:F35"/>
    <mergeCell ref="A6:J6"/>
    <mergeCell ref="A7:J7"/>
    <mergeCell ref="H9:J9"/>
    <mergeCell ref="A9:A11"/>
    <mergeCell ref="I10:J10"/>
    <mergeCell ref="C34:F34"/>
    <mergeCell ref="C33:F33"/>
    <mergeCell ref="C19:F19"/>
    <mergeCell ref="C20:F20"/>
    <mergeCell ref="C32:F32"/>
    <mergeCell ref="C31:F31"/>
    <mergeCell ref="C30:F30"/>
    <mergeCell ref="C25:F25"/>
    <mergeCell ref="C26:F26"/>
    <mergeCell ref="C28:F28"/>
    <mergeCell ref="C29:F29"/>
    <mergeCell ref="C16:F16"/>
    <mergeCell ref="C17:F17"/>
    <mergeCell ref="C23:F23"/>
    <mergeCell ref="C21:F21"/>
    <mergeCell ref="G9:G11"/>
    <mergeCell ref="C14:F14"/>
    <mergeCell ref="H10:H11"/>
    <mergeCell ref="C27:F27"/>
    <mergeCell ref="C18:F18"/>
    <mergeCell ref="B9:B11"/>
    <mergeCell ref="C9:F11"/>
    <mergeCell ref="C22:F22"/>
    <mergeCell ref="C15:F15"/>
    <mergeCell ref="C24:F24"/>
    <mergeCell ref="C12:F12"/>
    <mergeCell ref="C13:F13"/>
  </mergeCells>
  <printOptions/>
  <pageMargins left="0.36" right="0.21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B1" sqref="B1:D2"/>
    </sheetView>
  </sheetViews>
  <sheetFormatPr defaultColWidth="9.00390625" defaultRowHeight="12.75"/>
  <cols>
    <col min="1" max="1" width="74.50390625" style="107" customWidth="1"/>
    <col min="2" max="2" width="27.50390625" style="107" customWidth="1"/>
    <col min="3" max="3" width="14.50390625" style="107" hidden="1" customWidth="1"/>
    <col min="4" max="4" width="28.625" style="107" customWidth="1"/>
    <col min="5" max="5" width="26.625" style="107" customWidth="1"/>
    <col min="6" max="6" width="29.375" style="107" customWidth="1"/>
    <col min="7" max="16384" width="9.375" style="107" customWidth="1"/>
  </cols>
  <sheetData>
    <row r="1" spans="1:5" ht="18.75">
      <c r="A1" s="106"/>
      <c r="B1" s="261"/>
      <c r="C1" s="261"/>
      <c r="D1" s="261"/>
      <c r="E1" s="107" t="s">
        <v>213</v>
      </c>
    </row>
    <row r="2" spans="1:5" ht="17.25" customHeight="1">
      <c r="A2" s="106"/>
      <c r="B2" s="261"/>
      <c r="C2" s="261"/>
      <c r="D2" s="261"/>
      <c r="E2" s="107" t="s">
        <v>236</v>
      </c>
    </row>
    <row r="3" spans="1:5" ht="24" customHeight="1">
      <c r="A3" s="106"/>
      <c r="B3" s="262"/>
      <c r="C3" s="262"/>
      <c r="D3" s="262"/>
      <c r="E3" s="107" t="s">
        <v>237</v>
      </c>
    </row>
    <row r="4" spans="1:4" ht="18.75">
      <c r="A4" s="151"/>
      <c r="B4" s="152"/>
      <c r="C4" s="153"/>
      <c r="D4" s="154"/>
    </row>
    <row r="5" spans="1:6" ht="20.25">
      <c r="A5" s="263" t="s">
        <v>239</v>
      </c>
      <c r="B5" s="263"/>
      <c r="C5" s="263"/>
      <c r="D5" s="263"/>
      <c r="E5" s="263"/>
      <c r="F5" s="263"/>
    </row>
    <row r="6" spans="1:6" ht="18.75">
      <c r="A6" s="155" t="s">
        <v>72</v>
      </c>
      <c r="B6" s="156"/>
      <c r="C6" s="157"/>
      <c r="D6" s="157"/>
      <c r="E6"/>
      <c r="F6" s="158" t="s">
        <v>2</v>
      </c>
    </row>
    <row r="7" spans="1:6" ht="18.75">
      <c r="A7" s="167" t="s">
        <v>218</v>
      </c>
      <c r="B7" s="260" t="s">
        <v>219</v>
      </c>
      <c r="C7" s="260"/>
      <c r="D7" s="167" t="s">
        <v>220</v>
      </c>
      <c r="E7" s="159" t="s">
        <v>221</v>
      </c>
      <c r="F7" s="159" t="s">
        <v>222</v>
      </c>
    </row>
    <row r="8" spans="1:6" ht="37.5">
      <c r="A8" s="160" t="s">
        <v>223</v>
      </c>
      <c r="B8" s="170">
        <v>1280701.265</v>
      </c>
      <c r="C8" s="171"/>
      <c r="D8" s="170">
        <v>1020217.719</v>
      </c>
      <c r="E8" s="170">
        <f>+E9+E14+E17</f>
        <v>1043386.0081179999</v>
      </c>
      <c r="F8" s="170">
        <f>+F9+F14+F17</f>
        <v>1092298.3100770179</v>
      </c>
    </row>
    <row r="9" spans="1:6" ht="18.75">
      <c r="A9" s="161" t="s">
        <v>224</v>
      </c>
      <c r="B9" s="172">
        <v>497308.591</v>
      </c>
      <c r="C9" s="173"/>
      <c r="D9" s="172">
        <v>170294.013</v>
      </c>
      <c r="E9" s="172">
        <f>+E10+E11+E12+E13</f>
        <v>148416.34569999998</v>
      </c>
      <c r="F9" s="172">
        <f>+F10+F11+F12+F13</f>
        <v>151685.19487569996</v>
      </c>
    </row>
    <row r="10" spans="1:6" ht="37.5">
      <c r="A10" s="162" t="s">
        <v>74</v>
      </c>
      <c r="B10" s="174">
        <v>123548.3</v>
      </c>
      <c r="C10" s="174"/>
      <c r="D10" s="174">
        <v>134381.9</v>
      </c>
      <c r="E10" s="174">
        <f aca="true" t="shared" si="0" ref="E10:E18">+D10*1.053</f>
        <v>141504.1407</v>
      </c>
      <c r="F10" s="174">
        <f aca="true" t="shared" si="1" ref="F10:F19">+E10*1.051</f>
        <v>148720.85187569997</v>
      </c>
    </row>
    <row r="11" spans="1:6" ht="93.75">
      <c r="A11" s="162" t="s">
        <v>240</v>
      </c>
      <c r="B11" s="174">
        <v>17329.3</v>
      </c>
      <c r="C11" s="174"/>
      <c r="D11" s="174">
        <v>9103.7</v>
      </c>
      <c r="E11" s="174">
        <v>4285.4</v>
      </c>
      <c r="F11" s="174">
        <v>0</v>
      </c>
    </row>
    <row r="12" spans="1:6" ht="75">
      <c r="A12" s="162" t="s">
        <v>241</v>
      </c>
      <c r="B12" s="174">
        <v>1255.967</v>
      </c>
      <c r="C12" s="174"/>
      <c r="D12" s="174">
        <v>1284.284</v>
      </c>
      <c r="E12" s="174">
        <v>1706.3</v>
      </c>
      <c r="F12" s="174">
        <v>1919.57</v>
      </c>
    </row>
    <row r="13" spans="1:6" ht="75">
      <c r="A13" s="162" t="s">
        <v>242</v>
      </c>
      <c r="B13" s="174">
        <v>593.312</v>
      </c>
      <c r="C13" s="174"/>
      <c r="D13" s="174">
        <v>668.77</v>
      </c>
      <c r="E13" s="174">
        <v>920.505</v>
      </c>
      <c r="F13" s="174">
        <v>1044.773</v>
      </c>
    </row>
    <row r="14" spans="1:6" ht="18.75">
      <c r="A14" s="163" t="s">
        <v>225</v>
      </c>
      <c r="B14" s="175">
        <v>772608.474</v>
      </c>
      <c r="C14" s="176"/>
      <c r="D14" s="175">
        <v>840227.112</v>
      </c>
      <c r="E14" s="175">
        <f t="shared" si="0"/>
        <v>884759.148936</v>
      </c>
      <c r="F14" s="175">
        <f t="shared" si="1"/>
        <v>929881.8655317359</v>
      </c>
    </row>
    <row r="15" spans="1:6" ht="18.75">
      <c r="A15" s="162" t="s">
        <v>226</v>
      </c>
      <c r="B15" s="177">
        <v>575252.92</v>
      </c>
      <c r="C15" s="177"/>
      <c r="D15" s="177">
        <v>620730.726</v>
      </c>
      <c r="E15" s="177">
        <f t="shared" si="0"/>
        <v>653629.4544779999</v>
      </c>
      <c r="F15" s="177">
        <f t="shared" si="1"/>
        <v>686964.5566563779</v>
      </c>
    </row>
    <row r="16" spans="1:6" ht="18.75">
      <c r="A16" s="164" t="s">
        <v>73</v>
      </c>
      <c r="B16" s="177">
        <v>77766.554</v>
      </c>
      <c r="C16" s="177"/>
      <c r="D16" s="177">
        <v>92950.127</v>
      </c>
      <c r="E16" s="177">
        <f t="shared" si="0"/>
        <v>97876.48373099999</v>
      </c>
      <c r="F16" s="177">
        <f t="shared" si="1"/>
        <v>102868.18440128097</v>
      </c>
    </row>
    <row r="17" spans="1:6" ht="19.5">
      <c r="A17" s="163" t="s">
        <v>227</v>
      </c>
      <c r="B17" s="175">
        <v>10784.2</v>
      </c>
      <c r="C17" s="175"/>
      <c r="D17" s="175">
        <v>9696.594</v>
      </c>
      <c r="E17" s="175">
        <f t="shared" si="0"/>
        <v>10210.513481999998</v>
      </c>
      <c r="F17" s="175">
        <f t="shared" si="1"/>
        <v>10731.249669581997</v>
      </c>
    </row>
    <row r="18" spans="1:6" ht="18.75">
      <c r="A18" s="164" t="s">
        <v>228</v>
      </c>
      <c r="B18" s="177">
        <v>5000</v>
      </c>
      <c r="C18" s="177"/>
      <c r="D18" s="177">
        <v>5690.652</v>
      </c>
      <c r="E18" s="177">
        <f t="shared" si="0"/>
        <v>5992.256555999999</v>
      </c>
      <c r="F18" s="177">
        <f t="shared" si="1"/>
        <v>6297.861640355999</v>
      </c>
    </row>
    <row r="19" spans="1:6" ht="37.5">
      <c r="A19" s="160" t="s">
        <v>229</v>
      </c>
      <c r="B19" s="178">
        <v>50534.651</v>
      </c>
      <c r="C19" s="179"/>
      <c r="D19" s="178">
        <f>+D22+D25+D28</f>
        <v>21423.283</v>
      </c>
      <c r="E19" s="178">
        <f>+D19*1.053</f>
        <v>22558.716998999997</v>
      </c>
      <c r="F19" s="178">
        <f t="shared" si="1"/>
        <v>23709.211565948994</v>
      </c>
    </row>
    <row r="20" spans="1:6" ht="18.75">
      <c r="A20" s="161" t="s">
        <v>224</v>
      </c>
      <c r="B20" s="180">
        <v>11727.05</v>
      </c>
      <c r="C20" s="181"/>
      <c r="D20" s="180">
        <v>0</v>
      </c>
      <c r="E20" s="180">
        <v>0</v>
      </c>
      <c r="F20" s="180">
        <v>0</v>
      </c>
    </row>
    <row r="21" spans="1:6" ht="75">
      <c r="A21" s="162" t="s">
        <v>230</v>
      </c>
      <c r="B21" s="182">
        <v>11712.05</v>
      </c>
      <c r="C21" s="182"/>
      <c r="D21" s="182">
        <v>0</v>
      </c>
      <c r="E21" s="182">
        <v>0</v>
      </c>
      <c r="F21" s="182">
        <v>0</v>
      </c>
    </row>
    <row r="22" spans="1:6" ht="18.75">
      <c r="A22" s="163" t="s">
        <v>225</v>
      </c>
      <c r="B22" s="180">
        <v>182</v>
      </c>
      <c r="C22" s="181"/>
      <c r="D22" s="180">
        <v>828</v>
      </c>
      <c r="E22" s="183">
        <f>+D22*1.053</f>
        <v>871.8839999999999</v>
      </c>
      <c r="F22" s="183">
        <f>+E22*1.051</f>
        <v>916.3500839999998</v>
      </c>
    </row>
    <row r="23" spans="1:6" ht="18.75">
      <c r="A23" s="162" t="s">
        <v>231</v>
      </c>
      <c r="B23" s="182">
        <v>182</v>
      </c>
      <c r="C23" s="182"/>
      <c r="D23" s="182">
        <v>828</v>
      </c>
      <c r="E23" s="184">
        <f>+D23*1.053</f>
        <v>871.8839999999999</v>
      </c>
      <c r="F23" s="184">
        <f>+E23*1.051</f>
        <v>916.3500839999998</v>
      </c>
    </row>
    <row r="24" spans="1:6" ht="18.75" hidden="1">
      <c r="A24" s="164"/>
      <c r="B24" s="180"/>
      <c r="C24" s="181"/>
      <c r="D24" s="181"/>
      <c r="E24" s="185"/>
      <c r="F24" s="186"/>
    </row>
    <row r="25" spans="1:6" ht="19.5">
      <c r="A25" s="163" t="s">
        <v>227</v>
      </c>
      <c r="B25" s="180">
        <v>37825.601</v>
      </c>
      <c r="C25" s="180"/>
      <c r="D25" s="180">
        <f>+D26+D27</f>
        <v>20095.283</v>
      </c>
      <c r="E25" s="180">
        <f>+D25*1.053</f>
        <v>21160.332999</v>
      </c>
      <c r="F25" s="180">
        <f>+E25*1.051</f>
        <v>22239.509981948995</v>
      </c>
    </row>
    <row r="26" spans="1:6" ht="37.5">
      <c r="A26" s="164" t="s">
        <v>232</v>
      </c>
      <c r="B26" s="182">
        <v>100</v>
      </c>
      <c r="C26" s="182"/>
      <c r="D26" s="182">
        <v>100</v>
      </c>
      <c r="E26" s="184">
        <f>+D26*1.053</f>
        <v>105.3</v>
      </c>
      <c r="F26" s="184">
        <f>+E26*1.051</f>
        <v>110.67029999999998</v>
      </c>
    </row>
    <row r="27" spans="1:6" ht="18.75">
      <c r="A27" s="164" t="s">
        <v>233</v>
      </c>
      <c r="B27" s="182">
        <v>37725.6</v>
      </c>
      <c r="C27" s="182"/>
      <c r="D27" s="182">
        <v>19995.283</v>
      </c>
      <c r="E27" s="184">
        <f>+D27*1.053</f>
        <v>21055.032999</v>
      </c>
      <c r="F27" s="184">
        <f>+E27*1.051</f>
        <v>22128.839681948997</v>
      </c>
    </row>
    <row r="28" spans="1:6" ht="18.75">
      <c r="A28" s="165" t="s">
        <v>234</v>
      </c>
      <c r="B28" s="172">
        <v>800</v>
      </c>
      <c r="C28" s="172"/>
      <c r="D28" s="172">
        <f>+D29</f>
        <v>500</v>
      </c>
      <c r="E28" s="183">
        <f>+D28*1.053</f>
        <v>526.5</v>
      </c>
      <c r="F28" s="183">
        <f>+E28*1.051</f>
        <v>553.3515</v>
      </c>
    </row>
    <row r="29" spans="1:6" ht="56.25">
      <c r="A29" s="162" t="s">
        <v>75</v>
      </c>
      <c r="B29" s="187">
        <v>800</v>
      </c>
      <c r="C29" s="187"/>
      <c r="D29" s="187">
        <v>500</v>
      </c>
      <c r="E29" s="184">
        <f>+D29*1.053</f>
        <v>526.5</v>
      </c>
      <c r="F29" s="184">
        <f>+E29*1.051</f>
        <v>553.3515</v>
      </c>
    </row>
    <row r="30" spans="1:6" ht="18.75">
      <c r="A30" s="166" t="s">
        <v>76</v>
      </c>
      <c r="B30" s="173">
        <f>+B19+B8</f>
        <v>1331235.916</v>
      </c>
      <c r="C30" s="173">
        <f>+C19+C8</f>
        <v>0</v>
      </c>
      <c r="D30" s="173">
        <f>+D19+D8</f>
        <v>1041641.0020000001</v>
      </c>
      <c r="E30" s="173">
        <f>+E19+E8</f>
        <v>1065944.7251169998</v>
      </c>
      <c r="F30" s="173">
        <f>+F19+F8</f>
        <v>1116007.521642967</v>
      </c>
    </row>
    <row r="35" spans="1:5" ht="18.75">
      <c r="A35" s="188" t="s">
        <v>243</v>
      </c>
      <c r="B35" s="188"/>
      <c r="C35" s="188"/>
      <c r="D35" s="188"/>
      <c r="E35" s="188" t="s">
        <v>235</v>
      </c>
    </row>
  </sheetData>
  <sheetProtection/>
  <mergeCells count="5">
    <mergeCell ref="B7:C7"/>
    <mergeCell ref="B1:D1"/>
    <mergeCell ref="B2:D2"/>
    <mergeCell ref="B3:D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P54"/>
  <sheetViews>
    <sheetView tabSelected="1" zoomScalePageLayoutView="0" workbookViewId="0" topLeftCell="E1">
      <selection activeCell="E1" sqref="A1:IV16384"/>
    </sheetView>
  </sheetViews>
  <sheetFormatPr defaultColWidth="9.00390625" defaultRowHeight="12.75"/>
  <cols>
    <col min="1" max="1" width="0" style="0" hidden="1" customWidth="1"/>
    <col min="2" max="2" width="4.875" style="0" hidden="1" customWidth="1"/>
    <col min="3" max="3" width="9.375" style="0" hidden="1" customWidth="1"/>
    <col min="4" max="4" width="7.125" style="0" hidden="1" customWidth="1"/>
    <col min="5" max="5" width="11.125" style="0" customWidth="1"/>
    <col min="9" max="9" width="33.375" style="0" customWidth="1"/>
    <col min="10" max="10" width="12.50390625" style="0" customWidth="1"/>
    <col min="11" max="11" width="10.00390625" style="0" hidden="1" customWidth="1"/>
    <col min="12" max="12" width="9.375" style="0" hidden="1" customWidth="1"/>
    <col min="13" max="13" width="11.125" style="0" hidden="1" customWidth="1"/>
    <col min="14" max="14" width="13.125" style="0" customWidth="1"/>
    <col min="15" max="15" width="11.125" style="0" hidden="1" customWidth="1"/>
  </cols>
  <sheetData>
    <row r="1" spans="6:10" ht="20.25" customHeight="1">
      <c r="F1" s="3"/>
      <c r="G1" s="3"/>
      <c r="J1" s="3" t="s">
        <v>214</v>
      </c>
    </row>
    <row r="2" spans="4:9" ht="12.75">
      <c r="D2" s="3"/>
      <c r="E2" s="3"/>
      <c r="F2" s="3"/>
      <c r="G2" s="3"/>
      <c r="I2" s="3" t="s">
        <v>96</v>
      </c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 t="s">
        <v>25</v>
      </c>
      <c r="I4" s="3"/>
      <c r="J4" s="3"/>
      <c r="K4" s="3"/>
      <c r="L4" s="3"/>
      <c r="M4" s="3"/>
    </row>
    <row r="5" spans="4:13" ht="12.75">
      <c r="D5" s="190" t="s">
        <v>26</v>
      </c>
      <c r="E5" s="190"/>
      <c r="F5" s="190"/>
      <c r="G5" s="190"/>
      <c r="H5" s="190"/>
      <c r="I5" s="190"/>
      <c r="J5" s="190"/>
      <c r="K5" s="190"/>
      <c r="L5" s="190"/>
      <c r="M5" s="190"/>
    </row>
    <row r="6" spans="4:13" ht="12.75">
      <c r="D6" s="190" t="s">
        <v>80</v>
      </c>
      <c r="E6" s="190"/>
      <c r="F6" s="190"/>
      <c r="G6" s="190"/>
      <c r="H6" s="190"/>
      <c r="I6" s="190"/>
      <c r="J6" s="190"/>
      <c r="K6" s="190"/>
      <c r="L6" s="190"/>
      <c r="M6" s="190"/>
    </row>
    <row r="7" spans="4:13" ht="12.75" customHeight="1">
      <c r="D7" s="3"/>
      <c r="E7" s="3"/>
      <c r="F7" s="3"/>
      <c r="G7" s="3"/>
      <c r="H7" s="3"/>
      <c r="I7" s="3"/>
      <c r="J7" s="3"/>
      <c r="K7" s="3"/>
      <c r="L7" s="3"/>
      <c r="M7" s="3"/>
    </row>
    <row r="8" spans="4:13" ht="12.75" customHeight="1">
      <c r="D8" s="264" t="s">
        <v>22</v>
      </c>
      <c r="E8" s="264"/>
      <c r="F8" s="264"/>
      <c r="G8" s="264"/>
      <c r="H8" s="264"/>
      <c r="I8" s="264"/>
      <c r="J8" s="264"/>
      <c r="K8" s="264"/>
      <c r="L8" s="264"/>
      <c r="M8" s="264"/>
    </row>
    <row r="9" spans="4:13" ht="13.5" customHeight="1" thickBot="1"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4:15" ht="12.75" customHeight="1">
      <c r="D10" s="267" t="s">
        <v>3</v>
      </c>
      <c r="E10" s="265" t="s">
        <v>70</v>
      </c>
      <c r="F10" s="193" t="s">
        <v>23</v>
      </c>
      <c r="G10" s="193"/>
      <c r="H10" s="193"/>
      <c r="I10" s="193"/>
      <c r="J10" s="269">
        <v>2021</v>
      </c>
      <c r="K10" s="193"/>
      <c r="L10" s="193"/>
      <c r="M10" s="193"/>
      <c r="N10" s="269">
        <v>2022</v>
      </c>
      <c r="O10" s="254"/>
    </row>
    <row r="11" spans="4:15" ht="12.75" customHeight="1">
      <c r="D11" s="268"/>
      <c r="E11" s="266"/>
      <c r="F11" s="53"/>
      <c r="G11" s="23"/>
      <c r="H11" s="23"/>
      <c r="I11" s="54"/>
      <c r="J11" s="55" t="s">
        <v>47</v>
      </c>
      <c r="K11" s="55"/>
      <c r="L11" s="55"/>
      <c r="M11" s="1" t="s">
        <v>48</v>
      </c>
      <c r="N11" s="55" t="s">
        <v>47</v>
      </c>
      <c r="O11" s="64" t="s">
        <v>48</v>
      </c>
    </row>
    <row r="12" spans="4:15" ht="27.75" customHeight="1">
      <c r="D12" s="15" t="s">
        <v>27</v>
      </c>
      <c r="E12" s="73" t="s">
        <v>61</v>
      </c>
      <c r="F12" s="231" t="s">
        <v>62</v>
      </c>
      <c r="G12" s="232"/>
      <c r="H12" s="232"/>
      <c r="I12" s="233"/>
      <c r="J12" s="37">
        <v>106877</v>
      </c>
      <c r="K12" s="37"/>
      <c r="L12" s="56"/>
      <c r="M12" s="37"/>
      <c r="N12" s="57">
        <f>J12*1.051</f>
        <v>112327.727</v>
      </c>
      <c r="O12" s="65">
        <f>M12*1.062</f>
        <v>0</v>
      </c>
    </row>
    <row r="13" spans="4:15" ht="12.75" customHeight="1" hidden="1">
      <c r="D13" s="7" t="s">
        <v>28</v>
      </c>
      <c r="E13" s="73"/>
      <c r="F13" s="234" t="s">
        <v>21</v>
      </c>
      <c r="G13" s="235"/>
      <c r="H13" s="235"/>
      <c r="I13" s="236"/>
      <c r="J13" s="37"/>
      <c r="K13" s="37"/>
      <c r="L13" s="57"/>
      <c r="M13" s="37"/>
      <c r="N13" s="57">
        <f aca="true" t="shared" si="0" ref="N13:N30">J13*1.051</f>
        <v>0</v>
      </c>
      <c r="O13" s="65">
        <f aca="true" t="shared" si="1" ref="O13:O31">M13*1.062</f>
        <v>0</v>
      </c>
    </row>
    <row r="14" spans="4:15" ht="12.75">
      <c r="D14" s="8" t="s">
        <v>29</v>
      </c>
      <c r="E14" s="73" t="s">
        <v>55</v>
      </c>
      <c r="F14" s="234" t="s">
        <v>5</v>
      </c>
      <c r="G14" s="235"/>
      <c r="H14" s="235"/>
      <c r="I14" s="236"/>
      <c r="J14" s="37">
        <v>418654.5</v>
      </c>
      <c r="K14" s="37"/>
      <c r="L14" s="57"/>
      <c r="M14" s="58"/>
      <c r="N14" s="57">
        <v>440209.5</v>
      </c>
      <c r="O14" s="65">
        <f t="shared" si="1"/>
        <v>0</v>
      </c>
    </row>
    <row r="15" spans="4:15" ht="12.75">
      <c r="D15" s="7" t="s">
        <v>30</v>
      </c>
      <c r="E15" s="73" t="s">
        <v>56</v>
      </c>
      <c r="F15" s="251" t="s">
        <v>6</v>
      </c>
      <c r="G15" s="251"/>
      <c r="H15" s="251"/>
      <c r="I15" s="251"/>
      <c r="J15" s="37">
        <v>222165.092</v>
      </c>
      <c r="K15" s="37"/>
      <c r="L15" s="57"/>
      <c r="M15" s="37"/>
      <c r="N15" s="57">
        <v>228991.5</v>
      </c>
      <c r="O15" s="65">
        <f t="shared" si="1"/>
        <v>0</v>
      </c>
    </row>
    <row r="16" spans="4:15" ht="12.75">
      <c r="D16" s="7" t="s">
        <v>31</v>
      </c>
      <c r="E16" s="73" t="s">
        <v>57</v>
      </c>
      <c r="F16" s="234" t="s">
        <v>63</v>
      </c>
      <c r="G16" s="235"/>
      <c r="H16" s="235"/>
      <c r="I16" s="236"/>
      <c r="J16" s="37">
        <f>'[1]проект зведений видатки'!H16*1.053</f>
        <v>28540.601505</v>
      </c>
      <c r="K16" s="37"/>
      <c r="L16" s="57"/>
      <c r="M16" s="37"/>
      <c r="N16" s="57">
        <f t="shared" si="0"/>
        <v>29996.172181754995</v>
      </c>
      <c r="O16" s="65">
        <f t="shared" si="1"/>
        <v>0</v>
      </c>
    </row>
    <row r="17" spans="4:15" ht="12.75" hidden="1">
      <c r="D17" s="9">
        <v>100000</v>
      </c>
      <c r="E17" s="73" t="s">
        <v>58</v>
      </c>
      <c r="F17" s="234" t="s">
        <v>7</v>
      </c>
      <c r="G17" s="235"/>
      <c r="H17" s="235"/>
      <c r="I17" s="236"/>
      <c r="J17" s="37"/>
      <c r="K17" s="37"/>
      <c r="L17" s="57"/>
      <c r="M17" s="37"/>
      <c r="N17" s="57">
        <f t="shared" si="0"/>
        <v>0</v>
      </c>
      <c r="O17" s="65">
        <f t="shared" si="1"/>
        <v>0</v>
      </c>
    </row>
    <row r="18" spans="4:15" ht="12.75">
      <c r="D18" s="9">
        <v>110000</v>
      </c>
      <c r="E18" s="70">
        <v>4000</v>
      </c>
      <c r="F18" s="234" t="s">
        <v>8</v>
      </c>
      <c r="G18" s="235"/>
      <c r="H18" s="235"/>
      <c r="I18" s="236"/>
      <c r="J18" s="37">
        <f>'[1]проект зведений видатки'!H18*1.053</f>
        <v>19714.320755999997</v>
      </c>
      <c r="K18" s="37"/>
      <c r="L18" s="57"/>
      <c r="M18" s="37"/>
      <c r="N18" s="57">
        <f t="shared" si="0"/>
        <v>20719.751114555995</v>
      </c>
      <c r="O18" s="65">
        <f t="shared" si="1"/>
        <v>0</v>
      </c>
    </row>
    <row r="19" spans="4:15" ht="12.75" hidden="1">
      <c r="D19" s="9">
        <v>120000</v>
      </c>
      <c r="E19" s="70">
        <v>8410</v>
      </c>
      <c r="F19" s="234" t="s">
        <v>64</v>
      </c>
      <c r="G19" s="235"/>
      <c r="H19" s="235"/>
      <c r="I19" s="236"/>
      <c r="J19" s="37"/>
      <c r="K19" s="37"/>
      <c r="L19" s="57"/>
      <c r="M19" s="37"/>
      <c r="N19" s="57">
        <f t="shared" si="0"/>
        <v>0</v>
      </c>
      <c r="O19" s="65">
        <f t="shared" si="1"/>
        <v>0</v>
      </c>
    </row>
    <row r="20" spans="4:15" ht="12.75">
      <c r="D20" s="9">
        <v>130000</v>
      </c>
      <c r="E20" s="70">
        <v>5000</v>
      </c>
      <c r="F20" s="234" t="s">
        <v>9</v>
      </c>
      <c r="G20" s="235"/>
      <c r="H20" s="235"/>
      <c r="I20" s="236"/>
      <c r="J20" s="37">
        <f>'[1]проект зведений видатки'!H20*1.053</f>
        <v>44547.570405</v>
      </c>
      <c r="K20" s="37"/>
      <c r="L20" s="57"/>
      <c r="M20" s="37"/>
      <c r="N20" s="57">
        <f t="shared" si="0"/>
        <v>46819.496495654996</v>
      </c>
      <c r="O20" s="65">
        <f t="shared" si="1"/>
        <v>0</v>
      </c>
    </row>
    <row r="21" spans="4:15" ht="12.75" customHeight="1">
      <c r="D21" s="9">
        <v>160000</v>
      </c>
      <c r="E21" s="73" t="s">
        <v>58</v>
      </c>
      <c r="F21" s="234" t="s">
        <v>7</v>
      </c>
      <c r="G21" s="235"/>
      <c r="H21" s="235"/>
      <c r="I21" s="236"/>
      <c r="J21" s="37">
        <f>'[1]проект зведений видатки'!H21*1.053</f>
        <v>28338.666641999997</v>
      </c>
      <c r="K21" s="37"/>
      <c r="L21" s="57"/>
      <c r="M21" s="37"/>
      <c r="N21" s="57">
        <f t="shared" si="0"/>
        <v>29783.938640741995</v>
      </c>
      <c r="O21" s="65">
        <f t="shared" si="1"/>
        <v>0</v>
      </c>
    </row>
    <row r="22" spans="4:16" ht="12.75">
      <c r="D22" s="9">
        <v>170000</v>
      </c>
      <c r="E22" s="70">
        <v>7000</v>
      </c>
      <c r="F22" s="234" t="s">
        <v>84</v>
      </c>
      <c r="G22" s="235"/>
      <c r="H22" s="235"/>
      <c r="I22" s="236"/>
      <c r="J22" s="37">
        <f>'[1]проект зведений видатки'!H22*1.053</f>
        <v>101052.56444399999</v>
      </c>
      <c r="K22" s="37"/>
      <c r="L22" s="57"/>
      <c r="M22" s="37"/>
      <c r="N22" s="57">
        <f t="shared" si="0"/>
        <v>106206.24523064398</v>
      </c>
      <c r="O22" s="65">
        <f t="shared" si="1"/>
        <v>0</v>
      </c>
      <c r="P22" s="6"/>
    </row>
    <row r="23" spans="4:16" ht="12.75" customHeight="1">
      <c r="D23" s="9">
        <v>180000</v>
      </c>
      <c r="E23" s="70">
        <v>8000</v>
      </c>
      <c r="F23" s="234" t="s">
        <v>90</v>
      </c>
      <c r="G23" s="235"/>
      <c r="H23" s="235"/>
      <c r="I23" s="236"/>
      <c r="J23" s="37">
        <f>'[1]проект зведений видатки'!H27*1.053</f>
        <v>6318</v>
      </c>
      <c r="K23" s="37"/>
      <c r="L23" s="57"/>
      <c r="M23" s="37"/>
      <c r="N23" s="57">
        <f t="shared" si="0"/>
        <v>6640.218</v>
      </c>
      <c r="O23" s="65"/>
      <c r="P23" s="6"/>
    </row>
    <row r="24" spans="4:16" ht="15.75" customHeight="1" hidden="1">
      <c r="D24" s="9">
        <v>210000</v>
      </c>
      <c r="E24" s="69">
        <v>7350</v>
      </c>
      <c r="F24" s="244" t="s">
        <v>65</v>
      </c>
      <c r="G24" s="245"/>
      <c r="H24" s="245"/>
      <c r="I24" s="246"/>
      <c r="J24" s="37"/>
      <c r="K24" s="37"/>
      <c r="L24" s="57"/>
      <c r="M24" s="37"/>
      <c r="N24" s="57">
        <f t="shared" si="0"/>
        <v>0</v>
      </c>
      <c r="O24" s="65"/>
      <c r="P24" s="6"/>
    </row>
    <row r="25" spans="4:16" ht="16.5" customHeight="1" hidden="1">
      <c r="D25" s="9">
        <v>240000</v>
      </c>
      <c r="E25" s="69">
        <v>7680</v>
      </c>
      <c r="F25" s="247" t="s">
        <v>66</v>
      </c>
      <c r="G25" s="245"/>
      <c r="H25" s="245"/>
      <c r="I25" s="246"/>
      <c r="J25" s="37"/>
      <c r="K25" s="37"/>
      <c r="L25" s="57"/>
      <c r="M25" s="37"/>
      <c r="N25" s="57">
        <f t="shared" si="0"/>
        <v>0</v>
      </c>
      <c r="O25" s="65"/>
      <c r="P25" s="6"/>
    </row>
    <row r="26" spans="4:16" ht="12.75" hidden="1">
      <c r="D26" s="9">
        <v>250000</v>
      </c>
      <c r="E26" s="70">
        <v>7693</v>
      </c>
      <c r="F26" s="234" t="s">
        <v>71</v>
      </c>
      <c r="G26" s="235"/>
      <c r="H26" s="235"/>
      <c r="I26" s="236"/>
      <c r="J26" s="37"/>
      <c r="K26" s="37"/>
      <c r="L26" s="57"/>
      <c r="M26" s="37"/>
      <c r="N26" s="57">
        <f t="shared" si="0"/>
        <v>0</v>
      </c>
      <c r="O26" s="65">
        <f t="shared" si="1"/>
        <v>0</v>
      </c>
      <c r="P26" s="6"/>
    </row>
    <row r="27" spans="4:16" ht="12.75" hidden="1">
      <c r="D27" s="9">
        <v>250102</v>
      </c>
      <c r="E27" s="70"/>
      <c r="F27" s="234"/>
      <c r="G27" s="235"/>
      <c r="H27" s="235"/>
      <c r="I27" s="236"/>
      <c r="J27" s="37"/>
      <c r="K27" s="37"/>
      <c r="L27" s="57"/>
      <c r="M27" s="37"/>
      <c r="N27" s="57">
        <f t="shared" si="0"/>
        <v>0</v>
      </c>
      <c r="O27" s="65">
        <f t="shared" si="1"/>
        <v>0</v>
      </c>
      <c r="P27" s="6"/>
    </row>
    <row r="28" spans="4:16" ht="12.75" customHeight="1" hidden="1">
      <c r="D28" s="9">
        <v>250311</v>
      </c>
      <c r="E28" s="69">
        <v>7350</v>
      </c>
      <c r="F28" s="234" t="s">
        <v>37</v>
      </c>
      <c r="G28" s="235"/>
      <c r="H28" s="235"/>
      <c r="I28" s="236"/>
      <c r="J28" s="37"/>
      <c r="K28" s="37"/>
      <c r="L28" s="57"/>
      <c r="M28" s="37"/>
      <c r="N28" s="57">
        <f t="shared" si="0"/>
        <v>0</v>
      </c>
      <c r="O28" s="65">
        <f t="shared" si="1"/>
        <v>0</v>
      </c>
      <c r="P28" s="6"/>
    </row>
    <row r="29" spans="4:16" ht="12.75" customHeight="1" hidden="1">
      <c r="D29" s="9">
        <v>250315</v>
      </c>
      <c r="E29" s="69">
        <v>7680</v>
      </c>
      <c r="F29" s="231" t="s">
        <v>44</v>
      </c>
      <c r="G29" s="232"/>
      <c r="H29" s="232"/>
      <c r="I29" s="233"/>
      <c r="J29" s="37"/>
      <c r="K29" s="37"/>
      <c r="L29" s="57"/>
      <c r="M29" s="37"/>
      <c r="N29" s="57">
        <f t="shared" si="0"/>
        <v>0</v>
      </c>
      <c r="O29" s="65">
        <f t="shared" si="1"/>
        <v>0</v>
      </c>
      <c r="P29" s="6"/>
    </row>
    <row r="30" spans="4:16" ht="12.75">
      <c r="D30" s="22">
        <v>250380</v>
      </c>
      <c r="E30" s="74">
        <v>9000</v>
      </c>
      <c r="F30" s="247" t="s">
        <v>86</v>
      </c>
      <c r="G30" s="245"/>
      <c r="H30" s="245"/>
      <c r="I30" s="246"/>
      <c r="J30" s="37">
        <f>'[1]проект зведений видатки'!H31*1.053</f>
        <v>24907.092327</v>
      </c>
      <c r="K30" s="37"/>
      <c r="L30" s="57"/>
      <c r="M30" s="37"/>
      <c r="N30" s="57">
        <f t="shared" si="0"/>
        <v>26177.354035676995</v>
      </c>
      <c r="O30" s="65">
        <f t="shared" si="1"/>
        <v>0</v>
      </c>
      <c r="P30" s="6"/>
    </row>
    <row r="31" spans="4:16" ht="12.75" hidden="1">
      <c r="D31" s="9">
        <v>250301</v>
      </c>
      <c r="E31" s="74">
        <v>9110</v>
      </c>
      <c r="F31" s="231" t="s">
        <v>46</v>
      </c>
      <c r="G31" s="232"/>
      <c r="H31" s="232"/>
      <c r="I31" s="233"/>
      <c r="J31" s="37"/>
      <c r="K31" s="37"/>
      <c r="L31" s="57"/>
      <c r="M31" s="37"/>
      <c r="N31" s="57"/>
      <c r="O31" s="65">
        <f t="shared" si="1"/>
        <v>0</v>
      </c>
      <c r="P31" s="6"/>
    </row>
    <row r="32" spans="4:16" ht="20.25" customHeight="1">
      <c r="D32" s="10"/>
      <c r="E32" s="69"/>
      <c r="F32" s="279" t="s">
        <v>41</v>
      </c>
      <c r="G32" s="280"/>
      <c r="H32" s="280"/>
      <c r="I32" s="281"/>
      <c r="J32" s="38">
        <f>J12+J14+J15+J16+J17+J18+J19+J20+J21+J22+J23+J24+J25+J26+J30+J31</f>
        <v>1001115.408079</v>
      </c>
      <c r="K32" s="38">
        <f>SUM(K12:K31)</f>
        <v>0</v>
      </c>
      <c r="L32" s="38">
        <f>SUM(L12:L31)</f>
        <v>0</v>
      </c>
      <c r="M32" s="38">
        <f>SUM(M12:M31)</f>
        <v>0</v>
      </c>
      <c r="N32" s="38">
        <f>SUM(N12:N31)</f>
        <v>1047871.902699029</v>
      </c>
      <c r="O32" s="39">
        <f>SUM(O12:O31)</f>
        <v>0</v>
      </c>
      <c r="P32" s="6"/>
    </row>
    <row r="33" spans="4:16" ht="13.5" customHeight="1">
      <c r="D33" s="9">
        <v>250908</v>
      </c>
      <c r="E33" s="98">
        <v>7480</v>
      </c>
      <c r="F33" s="273" t="s">
        <v>38</v>
      </c>
      <c r="G33" s="274"/>
      <c r="H33" s="274"/>
      <c r="I33" s="275"/>
      <c r="J33" s="37">
        <v>0</v>
      </c>
      <c r="K33" s="37">
        <f>J33*1.056</f>
        <v>0</v>
      </c>
      <c r="L33" s="57"/>
      <c r="M33" s="1"/>
      <c r="N33" s="57">
        <f>J33*1.05</f>
        <v>0</v>
      </c>
      <c r="O33" s="66"/>
      <c r="P33" s="6"/>
    </row>
    <row r="34" spans="4:16" ht="21.75" customHeight="1" thickBot="1">
      <c r="D34" s="67"/>
      <c r="E34" s="72"/>
      <c r="F34" s="276" t="s">
        <v>39</v>
      </c>
      <c r="G34" s="277"/>
      <c r="H34" s="277"/>
      <c r="I34" s="278"/>
      <c r="J34" s="189">
        <f aca="true" t="shared" si="2" ref="J34:O34">J32+J33</f>
        <v>1001115.408079</v>
      </c>
      <c r="K34" s="189">
        <f t="shared" si="2"/>
        <v>0</v>
      </c>
      <c r="L34" s="189">
        <f t="shared" si="2"/>
        <v>0</v>
      </c>
      <c r="M34" s="189">
        <f t="shared" si="2"/>
        <v>0</v>
      </c>
      <c r="N34" s="189">
        <f t="shared" si="2"/>
        <v>1047871.902699029</v>
      </c>
      <c r="O34" s="68">
        <f t="shared" si="2"/>
        <v>0</v>
      </c>
      <c r="P34" s="6"/>
    </row>
    <row r="35" spans="4:16" ht="22.5" customHeight="1" hidden="1">
      <c r="D35" s="60"/>
      <c r="E35" s="76"/>
      <c r="F35" s="282" t="s">
        <v>32</v>
      </c>
      <c r="G35" s="283"/>
      <c r="H35" s="283"/>
      <c r="I35" s="284"/>
      <c r="J35" s="35"/>
      <c r="K35" s="35"/>
      <c r="L35" s="35"/>
      <c r="M35" s="61"/>
      <c r="N35" s="62"/>
      <c r="O35" s="63"/>
      <c r="P35" s="6"/>
    </row>
    <row r="36" spans="4:16" ht="24.75" customHeight="1" hidden="1" thickBot="1">
      <c r="D36" s="11"/>
      <c r="E36" s="77"/>
      <c r="F36" s="270" t="s">
        <v>33</v>
      </c>
      <c r="G36" s="271"/>
      <c r="H36" s="271"/>
      <c r="I36" s="272"/>
      <c r="J36" s="40"/>
      <c r="K36" s="38">
        <f>K34-K35</f>
        <v>0</v>
      </c>
      <c r="L36" s="57"/>
      <c r="M36" s="1"/>
      <c r="N36" s="59"/>
      <c r="O36" s="56"/>
      <c r="P36" s="6"/>
    </row>
    <row r="37" spans="4:16" ht="12.75">
      <c r="D37" s="6"/>
      <c r="E37" s="6"/>
      <c r="F37" s="6"/>
      <c r="G37" s="6"/>
      <c r="H37" s="6"/>
      <c r="I37" s="6"/>
      <c r="J37" s="6"/>
      <c r="K37" s="6"/>
      <c r="L37" s="6"/>
      <c r="N37" s="100"/>
      <c r="O37" s="25"/>
      <c r="P37" s="6"/>
    </row>
    <row r="38" spans="4:16" ht="12.75">
      <c r="D38" s="6"/>
      <c r="E38" s="6"/>
      <c r="F38" s="6"/>
      <c r="G38" s="6"/>
      <c r="H38" s="6"/>
      <c r="I38" s="6"/>
      <c r="J38" s="6"/>
      <c r="K38" s="6" t="s">
        <v>45</v>
      </c>
      <c r="L38" s="6"/>
      <c r="N38" s="26"/>
      <c r="O38" s="25"/>
      <c r="P38" s="6"/>
    </row>
    <row r="39" spans="4:16" ht="12.75">
      <c r="D39" s="6"/>
      <c r="E39" s="6"/>
      <c r="F39" s="6"/>
      <c r="G39" s="6"/>
      <c r="H39" s="6"/>
      <c r="I39" s="6"/>
      <c r="J39" s="6"/>
      <c r="K39" s="6"/>
      <c r="L39" s="6"/>
      <c r="N39" s="26"/>
      <c r="O39" s="25"/>
      <c r="P39" s="6"/>
    </row>
    <row r="40" spans="4:16" ht="12.75">
      <c r="D40" s="6"/>
      <c r="E40" s="6"/>
      <c r="F40" s="6"/>
      <c r="G40" s="6"/>
      <c r="H40" s="6"/>
      <c r="I40" s="6"/>
      <c r="J40" s="6"/>
      <c r="K40" s="6"/>
      <c r="L40" s="6"/>
      <c r="N40" s="26"/>
      <c r="O40" s="25"/>
      <c r="P40" s="6"/>
    </row>
    <row r="41" spans="6:16" ht="12.75">
      <c r="F41" t="s">
        <v>92</v>
      </c>
      <c r="J41" t="s">
        <v>91</v>
      </c>
      <c r="N41" s="26"/>
      <c r="O41" s="25"/>
      <c r="P41" s="6"/>
    </row>
    <row r="42" spans="14:16" ht="12.75">
      <c r="N42" s="26"/>
      <c r="O42" s="25"/>
      <c r="P42" s="6"/>
    </row>
    <row r="43" spans="14:16" ht="12.75">
      <c r="N43" s="26"/>
      <c r="O43" s="25"/>
      <c r="P43" s="6"/>
    </row>
    <row r="44" spans="14:16" ht="12.75">
      <c r="N44" s="26"/>
      <c r="O44" s="25"/>
      <c r="P44" s="6"/>
    </row>
    <row r="45" spans="14:16" ht="12.75">
      <c r="N45" s="26"/>
      <c r="O45" s="25"/>
      <c r="P45" s="6"/>
    </row>
    <row r="46" spans="14:16" ht="12.75">
      <c r="N46" s="27"/>
      <c r="O46" s="28"/>
      <c r="P46" s="6"/>
    </row>
    <row r="47" spans="14:16" ht="12.75">
      <c r="N47" s="27"/>
      <c r="O47" s="28"/>
      <c r="P47" s="6"/>
    </row>
    <row r="48" spans="14:16" ht="12.75">
      <c r="N48" s="27"/>
      <c r="O48" s="28"/>
      <c r="P48" s="6"/>
    </row>
    <row r="49" spans="14:16" ht="12.75">
      <c r="N49" s="27"/>
      <c r="O49" s="28"/>
      <c r="P49" s="6"/>
    </row>
    <row r="50" spans="14:16" ht="12.75">
      <c r="N50" s="26"/>
      <c r="O50" s="25"/>
      <c r="P50" s="6"/>
    </row>
    <row r="51" spans="14:16" ht="12.75">
      <c r="N51" s="6"/>
      <c r="O51" s="29"/>
      <c r="P51" s="6"/>
    </row>
    <row r="52" spans="14:16" ht="12.75">
      <c r="N52" s="26"/>
      <c r="O52" s="29"/>
      <c r="P52" s="6"/>
    </row>
    <row r="53" spans="14:16" ht="12.75">
      <c r="N53" s="6"/>
      <c r="O53" s="29"/>
      <c r="P53" s="6"/>
    </row>
    <row r="54" spans="14:16" ht="12.75">
      <c r="N54" s="6"/>
      <c r="O54" s="6"/>
      <c r="P54" s="6"/>
    </row>
  </sheetData>
  <sheetProtection/>
  <mergeCells count="33">
    <mergeCell ref="N10:O10"/>
    <mergeCell ref="F35:I35"/>
    <mergeCell ref="F26:I26"/>
    <mergeCell ref="F22:I22"/>
    <mergeCell ref="F18:I18"/>
    <mergeCell ref="F19:I19"/>
    <mergeCell ref="F21:I21"/>
    <mergeCell ref="F36:I36"/>
    <mergeCell ref="F33:I33"/>
    <mergeCell ref="F34:I34"/>
    <mergeCell ref="F28:I28"/>
    <mergeCell ref="F32:I32"/>
    <mergeCell ref="F29:I29"/>
    <mergeCell ref="F30:I30"/>
    <mergeCell ref="D5:M5"/>
    <mergeCell ref="D6:M6"/>
    <mergeCell ref="F15:I15"/>
    <mergeCell ref="F17:I17"/>
    <mergeCell ref="F16:I16"/>
    <mergeCell ref="F20:I20"/>
    <mergeCell ref="F13:I13"/>
    <mergeCell ref="F12:I12"/>
    <mergeCell ref="F14:I14"/>
    <mergeCell ref="F10:I10"/>
    <mergeCell ref="D8:M9"/>
    <mergeCell ref="E10:E11"/>
    <mergeCell ref="D10:D11"/>
    <mergeCell ref="F31:I31"/>
    <mergeCell ref="F24:I24"/>
    <mergeCell ref="F25:I25"/>
    <mergeCell ref="F27:I27"/>
    <mergeCell ref="F23:I23"/>
    <mergeCell ref="J10:M10"/>
  </mergeCells>
  <printOptions/>
  <pageMargins left="0.4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49"/>
  <sheetViews>
    <sheetView zoomScalePageLayoutView="0" workbookViewId="0" topLeftCell="E18">
      <selection activeCell="F36" sqref="F36"/>
    </sheetView>
  </sheetViews>
  <sheetFormatPr defaultColWidth="9.00390625" defaultRowHeight="12.75"/>
  <cols>
    <col min="1" max="1" width="0" style="0" hidden="1" customWidth="1"/>
    <col min="2" max="2" width="4.875" style="0" hidden="1" customWidth="1"/>
    <col min="3" max="3" width="9.375" style="0" hidden="1" customWidth="1"/>
    <col min="4" max="4" width="7.125" style="0" hidden="1" customWidth="1"/>
    <col min="5" max="5" width="11.125" style="0" customWidth="1"/>
    <col min="9" max="9" width="7.375" style="0" customWidth="1"/>
    <col min="10" max="10" width="47.50390625" style="0" bestFit="1" customWidth="1"/>
    <col min="11" max="11" width="10.00390625" style="0" hidden="1" customWidth="1"/>
    <col min="12" max="12" width="9.375" style="0" hidden="1" customWidth="1"/>
    <col min="13" max="13" width="11.125" style="0" hidden="1" customWidth="1"/>
    <col min="14" max="14" width="15.875" style="0" customWidth="1"/>
    <col min="15" max="15" width="32.50390625" style="0" customWidth="1"/>
  </cols>
  <sheetData>
    <row r="1" spans="6:14" ht="20.25" customHeight="1">
      <c r="F1" s="3"/>
      <c r="G1" s="3"/>
      <c r="N1" s="3" t="s">
        <v>215</v>
      </c>
    </row>
    <row r="2" spans="4:14" ht="12.75">
      <c r="D2" s="3"/>
      <c r="E2" s="3"/>
      <c r="F2" s="3"/>
      <c r="G2" s="3"/>
      <c r="N2" s="3" t="s">
        <v>96</v>
      </c>
    </row>
    <row r="3" spans="4:13" ht="12.75">
      <c r="D3" s="3"/>
      <c r="E3" s="3"/>
      <c r="F3" s="3"/>
      <c r="G3" s="3"/>
      <c r="H3" s="3"/>
      <c r="I3" s="3"/>
      <c r="J3" s="3"/>
      <c r="K3" s="3"/>
      <c r="L3" s="3"/>
      <c r="M3" s="3"/>
    </row>
    <row r="4" spans="4:13" ht="12.75">
      <c r="D4" s="3"/>
      <c r="E4" s="3"/>
      <c r="F4" s="3"/>
      <c r="G4" s="3"/>
      <c r="H4" s="3"/>
      <c r="I4" s="3"/>
      <c r="J4" s="3"/>
      <c r="K4" s="3"/>
      <c r="L4" s="3"/>
      <c r="M4" s="3"/>
    </row>
    <row r="5" spans="4:15" ht="18.75">
      <c r="D5" s="288" t="s">
        <v>192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</row>
    <row r="6" spans="4:15" ht="19.5" thickBot="1">
      <c r="D6" s="190"/>
      <c r="E6" s="190"/>
      <c r="F6" s="190"/>
      <c r="G6" s="190"/>
      <c r="H6" s="190"/>
      <c r="I6" s="190"/>
      <c r="J6" s="190"/>
      <c r="K6" s="190"/>
      <c r="L6" s="190"/>
      <c r="M6" s="190"/>
      <c r="O6" s="150" t="s">
        <v>2</v>
      </c>
    </row>
    <row r="7" spans="4:15" ht="12.75" customHeight="1">
      <c r="D7" s="267" t="s">
        <v>3</v>
      </c>
      <c r="E7" s="308" t="s">
        <v>70</v>
      </c>
      <c r="F7" s="292" t="s">
        <v>191</v>
      </c>
      <c r="G7" s="292"/>
      <c r="H7" s="292"/>
      <c r="I7" s="292"/>
      <c r="J7" s="293" t="s">
        <v>194</v>
      </c>
      <c r="K7" s="292"/>
      <c r="L7" s="292"/>
      <c r="M7" s="292"/>
      <c r="N7" s="293" t="s">
        <v>195</v>
      </c>
      <c r="O7" s="293" t="s">
        <v>196</v>
      </c>
    </row>
    <row r="8" spans="4:15" ht="70.5" customHeight="1">
      <c r="D8" s="268"/>
      <c r="E8" s="308"/>
      <c r="F8" s="292"/>
      <c r="G8" s="292"/>
      <c r="H8" s="292"/>
      <c r="I8" s="292"/>
      <c r="J8" s="294"/>
      <c r="K8" s="294"/>
      <c r="L8" s="294"/>
      <c r="M8" s="294"/>
      <c r="N8" s="294"/>
      <c r="O8" s="294"/>
    </row>
    <row r="9" spans="4:15" ht="63.75" customHeight="1">
      <c r="D9" s="15" t="s">
        <v>27</v>
      </c>
      <c r="E9" s="125" t="s">
        <v>61</v>
      </c>
      <c r="F9" s="295" t="s">
        <v>193</v>
      </c>
      <c r="G9" s="296"/>
      <c r="H9" s="296"/>
      <c r="I9" s="297"/>
      <c r="J9" s="128"/>
      <c r="K9" s="128"/>
      <c r="L9" s="129"/>
      <c r="M9" s="128"/>
      <c r="N9" s="130"/>
      <c r="O9" s="130"/>
    </row>
    <row r="10" spans="4:15" ht="12.75" customHeight="1" hidden="1">
      <c r="D10" s="7" t="s">
        <v>28</v>
      </c>
      <c r="E10" s="125"/>
      <c r="F10" s="301" t="s">
        <v>21</v>
      </c>
      <c r="G10" s="302"/>
      <c r="H10" s="302"/>
      <c r="I10" s="303"/>
      <c r="J10" s="128"/>
      <c r="K10" s="128"/>
      <c r="L10" s="130"/>
      <c r="M10" s="128"/>
      <c r="N10" s="130"/>
      <c r="O10" s="130"/>
    </row>
    <row r="11" spans="4:15" ht="37.5">
      <c r="D11" s="8" t="s">
        <v>29</v>
      </c>
      <c r="E11" s="125"/>
      <c r="F11" s="301"/>
      <c r="G11" s="302"/>
      <c r="H11" s="302"/>
      <c r="I11" s="303"/>
      <c r="J11" s="135" t="s">
        <v>197</v>
      </c>
      <c r="K11" s="128"/>
      <c r="L11" s="130"/>
      <c r="M11" s="131"/>
      <c r="N11" s="132">
        <v>990.462</v>
      </c>
      <c r="O11" s="133" t="s">
        <v>207</v>
      </c>
    </row>
    <row r="12" spans="4:15" ht="37.5">
      <c r="D12" s="7" t="s">
        <v>30</v>
      </c>
      <c r="E12" s="125"/>
      <c r="F12" s="307"/>
      <c r="G12" s="307"/>
      <c r="H12" s="307"/>
      <c r="I12" s="307"/>
      <c r="J12" s="139" t="s">
        <v>201</v>
      </c>
      <c r="K12" s="128"/>
      <c r="L12" s="130"/>
      <c r="M12" s="128"/>
      <c r="N12" s="132">
        <v>1045.787</v>
      </c>
      <c r="O12" s="133" t="s">
        <v>208</v>
      </c>
    </row>
    <row r="13" spans="4:15" ht="37.5">
      <c r="D13" s="7" t="s">
        <v>31</v>
      </c>
      <c r="E13" s="125"/>
      <c r="F13" s="301"/>
      <c r="G13" s="302"/>
      <c r="H13" s="302"/>
      <c r="I13" s="303"/>
      <c r="J13" s="140" t="s">
        <v>202</v>
      </c>
      <c r="K13" s="128"/>
      <c r="L13" s="130"/>
      <c r="M13" s="128"/>
      <c r="N13" s="132">
        <v>1051.35</v>
      </c>
      <c r="O13" s="133" t="s">
        <v>208</v>
      </c>
    </row>
    <row r="14" spans="4:15" ht="37.5" hidden="1">
      <c r="D14" s="9">
        <v>100000</v>
      </c>
      <c r="E14" s="125"/>
      <c r="F14" s="301"/>
      <c r="G14" s="302"/>
      <c r="H14" s="302"/>
      <c r="I14" s="303"/>
      <c r="J14" s="140" t="s">
        <v>198</v>
      </c>
      <c r="K14" s="128"/>
      <c r="L14" s="130"/>
      <c r="M14" s="128"/>
      <c r="N14" s="132"/>
      <c r="O14" s="133"/>
    </row>
    <row r="15" spans="4:15" ht="37.5">
      <c r="D15" s="9">
        <v>110000</v>
      </c>
      <c r="E15" s="127"/>
      <c r="F15" s="301"/>
      <c r="G15" s="302"/>
      <c r="H15" s="302"/>
      <c r="I15" s="303"/>
      <c r="J15" s="140" t="s">
        <v>203</v>
      </c>
      <c r="K15" s="128"/>
      <c r="L15" s="130"/>
      <c r="M15" s="128"/>
      <c r="N15" s="132">
        <v>2227.08</v>
      </c>
      <c r="O15" s="133" t="s">
        <v>209</v>
      </c>
    </row>
    <row r="16" spans="4:15" ht="37.5" hidden="1">
      <c r="D16" s="9">
        <v>120000</v>
      </c>
      <c r="E16" s="127"/>
      <c r="F16" s="301"/>
      <c r="G16" s="302"/>
      <c r="H16" s="302"/>
      <c r="I16" s="303"/>
      <c r="J16" s="140" t="s">
        <v>198</v>
      </c>
      <c r="K16" s="128"/>
      <c r="L16" s="130"/>
      <c r="M16" s="128"/>
      <c r="N16" s="132"/>
      <c r="O16" s="133"/>
    </row>
    <row r="17" spans="4:15" ht="43.5" customHeight="1">
      <c r="D17" s="9">
        <v>130000</v>
      </c>
      <c r="E17" s="127"/>
      <c r="F17" s="301"/>
      <c r="G17" s="302"/>
      <c r="H17" s="302"/>
      <c r="I17" s="303"/>
      <c r="J17" s="140" t="s">
        <v>216</v>
      </c>
      <c r="K17" s="128"/>
      <c r="L17" s="130"/>
      <c r="M17" s="128"/>
      <c r="N17" s="132">
        <v>281.815</v>
      </c>
      <c r="O17" s="133" t="s">
        <v>210</v>
      </c>
    </row>
    <row r="18" spans="4:15" ht="42" customHeight="1">
      <c r="D18" s="9">
        <v>160000</v>
      </c>
      <c r="E18" s="125"/>
      <c r="F18" s="301"/>
      <c r="G18" s="302"/>
      <c r="H18" s="302"/>
      <c r="I18" s="303"/>
      <c r="J18" s="140" t="s">
        <v>204</v>
      </c>
      <c r="K18" s="128"/>
      <c r="L18" s="130"/>
      <c r="M18" s="128"/>
      <c r="N18" s="132">
        <v>1033.845</v>
      </c>
      <c r="O18" s="133" t="s">
        <v>208</v>
      </c>
    </row>
    <row r="19" spans="4:16" ht="48" customHeight="1">
      <c r="D19" s="9">
        <v>170000</v>
      </c>
      <c r="E19" s="127"/>
      <c r="F19" s="301"/>
      <c r="G19" s="302"/>
      <c r="H19" s="302"/>
      <c r="I19" s="303"/>
      <c r="J19" s="140" t="s">
        <v>205</v>
      </c>
      <c r="K19" s="128"/>
      <c r="L19" s="130"/>
      <c r="M19" s="128"/>
      <c r="N19" s="132">
        <v>291.234</v>
      </c>
      <c r="O19" s="133" t="s">
        <v>210</v>
      </c>
      <c r="P19" s="6"/>
    </row>
    <row r="20" spans="4:16" ht="37.5" customHeight="1">
      <c r="D20" s="9">
        <v>180000</v>
      </c>
      <c r="E20" s="127"/>
      <c r="F20" s="301"/>
      <c r="G20" s="302"/>
      <c r="H20" s="302"/>
      <c r="I20" s="303"/>
      <c r="J20" s="135" t="s">
        <v>199</v>
      </c>
      <c r="K20" s="128"/>
      <c r="L20" s="130"/>
      <c r="M20" s="128"/>
      <c r="N20" s="132">
        <v>931.781</v>
      </c>
      <c r="O20" s="133" t="s">
        <v>207</v>
      </c>
      <c r="P20" s="6"/>
    </row>
    <row r="21" spans="4:16" ht="15.75" customHeight="1" hidden="1">
      <c r="D21" s="9">
        <v>210000</v>
      </c>
      <c r="E21" s="126"/>
      <c r="F21" s="298"/>
      <c r="G21" s="299"/>
      <c r="H21" s="299"/>
      <c r="I21" s="300"/>
      <c r="J21" s="141"/>
      <c r="K21" s="128"/>
      <c r="L21" s="130"/>
      <c r="M21" s="128"/>
      <c r="N21" s="132"/>
      <c r="O21" s="133"/>
      <c r="P21" s="6"/>
    </row>
    <row r="22" spans="4:16" ht="16.5" customHeight="1" hidden="1">
      <c r="D22" s="9">
        <v>240000</v>
      </c>
      <c r="E22" s="126"/>
      <c r="F22" s="298"/>
      <c r="G22" s="299"/>
      <c r="H22" s="299"/>
      <c r="I22" s="300"/>
      <c r="J22" s="141"/>
      <c r="K22" s="128"/>
      <c r="L22" s="130"/>
      <c r="M22" s="128"/>
      <c r="N22" s="132"/>
      <c r="O22" s="133"/>
      <c r="P22" s="6"/>
    </row>
    <row r="23" spans="4:16" ht="18.75" hidden="1">
      <c r="D23" s="9">
        <v>250000</v>
      </c>
      <c r="E23" s="127"/>
      <c r="F23" s="301"/>
      <c r="G23" s="302"/>
      <c r="H23" s="302"/>
      <c r="I23" s="303"/>
      <c r="J23" s="141"/>
      <c r="K23" s="128"/>
      <c r="L23" s="130"/>
      <c r="M23" s="128"/>
      <c r="N23" s="132"/>
      <c r="O23" s="133"/>
      <c r="P23" s="6"/>
    </row>
    <row r="24" spans="4:16" ht="18.75" hidden="1">
      <c r="D24" s="9">
        <v>250102</v>
      </c>
      <c r="E24" s="127"/>
      <c r="F24" s="301"/>
      <c r="G24" s="302"/>
      <c r="H24" s="302"/>
      <c r="I24" s="303"/>
      <c r="J24" s="141"/>
      <c r="K24" s="128"/>
      <c r="L24" s="130"/>
      <c r="M24" s="128"/>
      <c r="N24" s="132"/>
      <c r="O24" s="133"/>
      <c r="P24" s="6"/>
    </row>
    <row r="25" spans="4:16" ht="12.75" customHeight="1" hidden="1">
      <c r="D25" s="9">
        <v>250311</v>
      </c>
      <c r="E25" s="126"/>
      <c r="F25" s="301"/>
      <c r="G25" s="302"/>
      <c r="H25" s="302"/>
      <c r="I25" s="303"/>
      <c r="J25" s="141"/>
      <c r="K25" s="128"/>
      <c r="L25" s="130"/>
      <c r="M25" s="128"/>
      <c r="N25" s="132"/>
      <c r="O25" s="133"/>
      <c r="P25" s="6"/>
    </row>
    <row r="26" spans="4:16" ht="12.75" customHeight="1" hidden="1">
      <c r="D26" s="9">
        <v>250315</v>
      </c>
      <c r="E26" s="126"/>
      <c r="F26" s="295"/>
      <c r="G26" s="296"/>
      <c r="H26" s="296"/>
      <c r="I26" s="297"/>
      <c r="J26" s="141"/>
      <c r="K26" s="128"/>
      <c r="L26" s="130"/>
      <c r="M26" s="128"/>
      <c r="N26" s="132"/>
      <c r="O26" s="133"/>
      <c r="P26" s="6"/>
    </row>
    <row r="27" spans="4:16" ht="75">
      <c r="D27" s="22">
        <v>250380</v>
      </c>
      <c r="E27" s="134"/>
      <c r="F27" s="298"/>
      <c r="G27" s="299"/>
      <c r="H27" s="299"/>
      <c r="I27" s="300"/>
      <c r="J27" s="135" t="s">
        <v>200</v>
      </c>
      <c r="K27" s="128"/>
      <c r="L27" s="130"/>
      <c r="M27" s="128"/>
      <c r="N27" s="136">
        <v>1091.548</v>
      </c>
      <c r="O27" s="133" t="s">
        <v>208</v>
      </c>
      <c r="P27" s="6"/>
    </row>
    <row r="28" spans="4:16" ht="18.75" hidden="1">
      <c r="D28" s="9">
        <v>250301</v>
      </c>
      <c r="E28" s="134"/>
      <c r="F28" s="295"/>
      <c r="G28" s="296"/>
      <c r="H28" s="296"/>
      <c r="I28" s="297"/>
      <c r="J28" s="141"/>
      <c r="K28" s="128"/>
      <c r="L28" s="130"/>
      <c r="M28" s="128"/>
      <c r="N28" s="136"/>
      <c r="O28" s="133"/>
      <c r="P28" s="6"/>
    </row>
    <row r="29" spans="4:16" ht="78.75" customHeight="1">
      <c r="D29" s="10"/>
      <c r="E29" s="126"/>
      <c r="F29" s="304"/>
      <c r="G29" s="305"/>
      <c r="H29" s="305"/>
      <c r="I29" s="306"/>
      <c r="J29" s="135" t="s">
        <v>206</v>
      </c>
      <c r="K29" s="137"/>
      <c r="L29" s="137"/>
      <c r="M29" s="137"/>
      <c r="N29" s="136">
        <v>285.45</v>
      </c>
      <c r="O29" s="138" t="s">
        <v>210</v>
      </c>
      <c r="P29" s="6"/>
    </row>
    <row r="30" spans="4:16" ht="22.5" customHeight="1" hidden="1">
      <c r="D30" s="60"/>
      <c r="E30" s="76"/>
      <c r="F30" s="282" t="s">
        <v>32</v>
      </c>
      <c r="G30" s="283"/>
      <c r="H30" s="283"/>
      <c r="I30" s="284"/>
      <c r="J30" s="35"/>
      <c r="K30" s="35"/>
      <c r="L30" s="35"/>
      <c r="M30" s="61"/>
      <c r="N30" s="136"/>
      <c r="O30" s="62"/>
      <c r="P30" s="6"/>
    </row>
    <row r="31" spans="4:16" ht="24.75" customHeight="1" hidden="1" thickBot="1">
      <c r="D31" s="11"/>
      <c r="E31" s="143"/>
      <c r="F31" s="289" t="s">
        <v>33</v>
      </c>
      <c r="G31" s="290"/>
      <c r="H31" s="290"/>
      <c r="I31" s="291"/>
      <c r="J31" s="144"/>
      <c r="K31" s="145" t="e">
        <f>#REF!-K30</f>
        <v>#REF!</v>
      </c>
      <c r="L31" s="146"/>
      <c r="M31" s="147"/>
      <c r="N31" s="136"/>
      <c r="O31" s="148"/>
      <c r="P31" s="6"/>
    </row>
    <row r="32" spans="4:16" ht="18.75">
      <c r="D32" s="6"/>
      <c r="E32" s="285" t="s">
        <v>217</v>
      </c>
      <c r="F32" s="286"/>
      <c r="G32" s="286"/>
      <c r="H32" s="286"/>
      <c r="I32" s="286"/>
      <c r="J32" s="287"/>
      <c r="K32" s="1"/>
      <c r="L32" s="1"/>
      <c r="M32" s="1"/>
      <c r="N32" s="136">
        <f>+N29+N27+N20+N19+N18+N17+N15+N13+N12+N11</f>
        <v>9230.352</v>
      </c>
      <c r="O32" s="149"/>
      <c r="P32" s="6"/>
    </row>
    <row r="33" spans="4:16" ht="12.75">
      <c r="D33" s="6"/>
      <c r="E33" s="6"/>
      <c r="F33" s="6"/>
      <c r="G33" s="6"/>
      <c r="H33" s="6"/>
      <c r="I33" s="6"/>
      <c r="J33" s="6"/>
      <c r="K33" s="6" t="s">
        <v>45</v>
      </c>
      <c r="L33" s="6"/>
      <c r="N33" s="26"/>
      <c r="O33" s="26"/>
      <c r="P33" s="6"/>
    </row>
    <row r="34" spans="4:16" ht="12.75">
      <c r="D34" s="6"/>
      <c r="E34" s="6"/>
      <c r="F34" s="6"/>
      <c r="G34" s="6"/>
      <c r="H34" s="6"/>
      <c r="I34" s="6"/>
      <c r="J34" s="6"/>
      <c r="K34" s="6"/>
      <c r="L34" s="6"/>
      <c r="N34" s="26"/>
      <c r="O34" s="26"/>
      <c r="P34" s="6"/>
    </row>
    <row r="35" spans="4:16" ht="12.75">
      <c r="D35" s="6"/>
      <c r="E35" s="6"/>
      <c r="F35" s="6"/>
      <c r="G35" s="6"/>
      <c r="H35" s="6"/>
      <c r="I35" s="6"/>
      <c r="J35" s="6"/>
      <c r="K35" s="6"/>
      <c r="L35" s="6"/>
      <c r="N35" s="26"/>
      <c r="O35" s="26"/>
      <c r="P35" s="6"/>
    </row>
    <row r="36" spans="6:16" ht="18.75">
      <c r="F36" s="142" t="s">
        <v>92</v>
      </c>
      <c r="G36" s="142"/>
      <c r="H36" s="142"/>
      <c r="I36" s="142"/>
      <c r="N36" s="142" t="s">
        <v>91</v>
      </c>
      <c r="O36" s="26"/>
      <c r="P36" s="6"/>
    </row>
    <row r="37" spans="14:16" ht="12.75">
      <c r="N37" s="26"/>
      <c r="O37" s="26"/>
      <c r="P37" s="6"/>
    </row>
    <row r="38" spans="14:16" ht="12.75">
      <c r="N38" s="26"/>
      <c r="O38" s="26"/>
      <c r="P38" s="6"/>
    </row>
    <row r="39" spans="14:16" ht="12.75">
      <c r="N39" s="26"/>
      <c r="O39" s="26"/>
      <c r="P39" s="6"/>
    </row>
    <row r="40" spans="14:16" ht="12.75">
      <c r="N40" s="26"/>
      <c r="O40" s="26"/>
      <c r="P40" s="6"/>
    </row>
    <row r="41" spans="14:16" ht="12.75">
      <c r="N41" s="27"/>
      <c r="O41" s="27"/>
      <c r="P41" s="6"/>
    </row>
    <row r="42" spans="14:16" ht="12.75">
      <c r="N42" s="27"/>
      <c r="O42" s="27"/>
      <c r="P42" s="6"/>
    </row>
    <row r="43" spans="14:16" ht="12.75">
      <c r="N43" s="27"/>
      <c r="O43" s="27"/>
      <c r="P43" s="6"/>
    </row>
    <row r="44" spans="14:16" ht="12.75">
      <c r="N44" s="27"/>
      <c r="O44" s="27"/>
      <c r="P44" s="6"/>
    </row>
    <row r="45" spans="14:16" ht="12.75">
      <c r="N45" s="26"/>
      <c r="O45" s="26"/>
      <c r="P45" s="6"/>
    </row>
    <row r="46" spans="14:16" ht="12.75">
      <c r="N46" s="6"/>
      <c r="O46" s="6"/>
      <c r="P46" s="6"/>
    </row>
    <row r="47" spans="14:16" ht="12.75">
      <c r="N47" s="26"/>
      <c r="O47" s="26"/>
      <c r="P47" s="6"/>
    </row>
    <row r="48" spans="14:16" ht="12.75">
      <c r="N48" s="6"/>
      <c r="O48" s="6"/>
      <c r="P48" s="6"/>
    </row>
    <row r="49" spans="14:16" ht="12.75">
      <c r="N49" s="6"/>
      <c r="O49" s="6"/>
      <c r="P49" s="6"/>
    </row>
  </sheetData>
  <sheetProtection/>
  <mergeCells count="32">
    <mergeCell ref="D6:M6"/>
    <mergeCell ref="D7:D8"/>
    <mergeCell ref="E7:E8"/>
    <mergeCell ref="F9:I9"/>
    <mergeCell ref="F10:I10"/>
    <mergeCell ref="F11:I11"/>
    <mergeCell ref="F12:I12"/>
    <mergeCell ref="F13:I13"/>
    <mergeCell ref="O7:O8"/>
    <mergeCell ref="F14:I14"/>
    <mergeCell ref="F15:I15"/>
    <mergeCell ref="F16:I16"/>
    <mergeCell ref="F17:I17"/>
    <mergeCell ref="F18:I18"/>
    <mergeCell ref="F19:I19"/>
    <mergeCell ref="F29:I29"/>
    <mergeCell ref="F20:I20"/>
    <mergeCell ref="F21:I21"/>
    <mergeCell ref="F22:I22"/>
    <mergeCell ref="F23:I23"/>
    <mergeCell ref="F24:I24"/>
    <mergeCell ref="F25:I25"/>
    <mergeCell ref="E32:J32"/>
    <mergeCell ref="D5:O5"/>
    <mergeCell ref="F30:I30"/>
    <mergeCell ref="F31:I31"/>
    <mergeCell ref="F7:I8"/>
    <mergeCell ref="J7:M8"/>
    <mergeCell ref="N7:N8"/>
    <mergeCell ref="F26:I26"/>
    <mergeCell ref="F27:I27"/>
    <mergeCell ref="F28:I28"/>
  </mergeCells>
  <printOptions/>
  <pageMargins left="0.3937007874015748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2019-12-23T08:56:22Z</cp:lastPrinted>
  <dcterms:created xsi:type="dcterms:W3CDTF">2006-01-17T08:19:09Z</dcterms:created>
  <dcterms:modified xsi:type="dcterms:W3CDTF">2019-12-23T08:59:10Z</dcterms:modified>
  <cp:category/>
  <cp:version/>
  <cp:contentType/>
  <cp:contentStatus/>
</cp:coreProperties>
</file>