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5120" windowHeight="80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'Лист1'!$A$1:$P$239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M4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за 12 мес.</t>
        </r>
      </text>
    </comment>
    <comment ref="N93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рент деят-ти (чистая прибіль:чистій доход)
</t>
        </r>
      </text>
    </comment>
    <comment ref="N94" authorId="0">
      <text>
        <r>
          <rPr>
            <b/>
            <sz val="8"/>
            <rFont val="Tahoma"/>
            <family val="2"/>
          </rPr>
          <t>Автор:</t>
        </r>
        <r>
          <rPr>
            <sz val="8"/>
            <rFont val="Tahoma"/>
            <family val="2"/>
          </rPr>
          <t xml:space="preserve">
рент-ть активов -  прибіль до налогообложения : на сумму активов
</t>
        </r>
      </text>
    </comment>
  </commentList>
</comments>
</file>

<file path=xl/sharedStrings.xml><?xml version="1.0" encoding="utf-8"?>
<sst xmlns="http://schemas.openxmlformats.org/spreadsheetml/2006/main" count="620" uniqueCount="97">
  <si>
    <t xml:space="preserve"> </t>
  </si>
  <si>
    <t>Додаток 2</t>
  </si>
  <si>
    <t>№ з/п</t>
  </si>
  <si>
    <t>Показники</t>
  </si>
  <si>
    <t>КП "Житлосервіс "Добробут"</t>
  </si>
  <si>
    <t xml:space="preserve"> відх.,%</t>
  </si>
  <si>
    <t>Дохід (виручка) від реалізації продукції (товарів, робіт, послуг)</t>
  </si>
  <si>
    <t> тис. грн.</t>
  </si>
  <si>
    <t>Чистий:</t>
  </si>
  <si>
    <t>прибуток</t>
  </si>
  <si>
    <t>збиток</t>
  </si>
  <si>
    <t>Основні засоби:</t>
  </si>
  <si>
    <t>залишкова вартість</t>
  </si>
  <si>
    <t>тис. грн.</t>
  </si>
  <si>
    <t>первісна вартість</t>
  </si>
  <si>
    <t>знос</t>
  </si>
  <si>
    <t>Витрати  підприємства:</t>
  </si>
  <si>
    <t xml:space="preserve"> матеріальні витрати</t>
  </si>
  <si>
    <t xml:space="preserve"> витрати на оплату праці</t>
  </si>
  <si>
    <t xml:space="preserve"> відрахування на соціальні заходи</t>
  </si>
  <si>
    <t xml:space="preserve"> амортизація</t>
  </si>
  <si>
    <t xml:space="preserve"> інші операційні витрати</t>
  </si>
  <si>
    <t>Дебіторська заборгованість всього, в т. ч.:</t>
  </si>
  <si>
    <t>Дебіторська заборгованість за товари, роботи, послуги</t>
  </si>
  <si>
    <t>Дебіторська заборгованість за розрахунками:</t>
  </si>
  <si>
    <t>з бюджетом</t>
  </si>
  <si>
    <t>за виданими авансами</t>
  </si>
  <si>
    <t>з нарахованих доходів</t>
  </si>
  <si>
    <t>із внутрішніх розрахунків</t>
  </si>
  <si>
    <t>Інша поточна дебіторська заборгованість</t>
  </si>
  <si>
    <t>Кредиторська заборгованість всього, в т. ч.:</t>
  </si>
  <si>
    <t>Кредиторська заборгованість за товари, роботи, послуги</t>
  </si>
  <si>
    <t>Поточні зобов'язання за розрахунками:</t>
  </si>
  <si>
    <t>з одержаних авансів</t>
  </si>
  <si>
    <t xml:space="preserve"> тис. грн.</t>
  </si>
  <si>
    <t>з позабюджетних платежів</t>
  </si>
  <si>
    <t>зі страхування</t>
  </si>
  <si>
    <t>з оплати праці</t>
  </si>
  <si>
    <t>з учасниками</t>
  </si>
  <si>
    <t>Інші поточні зобов'язання</t>
  </si>
  <si>
    <t>чол.</t>
  </si>
  <si>
    <t xml:space="preserve">        АУП</t>
  </si>
  <si>
    <t>Фонд заробітної плати</t>
  </si>
  <si>
    <t>Середньомісячна з/плата</t>
  </si>
  <si>
    <t xml:space="preserve">    одного працівника</t>
  </si>
  <si>
    <t>грн.</t>
  </si>
  <si>
    <t xml:space="preserve">    керівника</t>
  </si>
  <si>
    <t>Рентабельність діяльності</t>
  </si>
  <si>
    <t>%</t>
  </si>
  <si>
    <t>Рентабельність активів</t>
  </si>
  <si>
    <t>КП "Житлосервіс "Евріка"</t>
  </si>
  <si>
    <t>КП "Житлосервіс "Світанок"</t>
  </si>
  <si>
    <t>КП "Сєвєродонецькліфт"</t>
  </si>
  <si>
    <t>КП "Сєвєродонецьк-теплокомуненерго"</t>
  </si>
  <si>
    <t>КП "Єдиний розрахунковий центр м. Сєвєродонецька"</t>
  </si>
  <si>
    <t>КП "Сєвєродонецьке тролейбусне управління"</t>
  </si>
  <si>
    <t>КП "Комбінат шкільного харчування"</t>
  </si>
  <si>
    <t>КП "Сєвєродонецьке бюро технічної інвентаризації"</t>
  </si>
  <si>
    <t>КП "Землевпорядник"</t>
  </si>
  <si>
    <t>ПрАТ "Сєвєродонецька міська друкарня"</t>
  </si>
  <si>
    <t>КП "Редакція міської суспільно-політичної газети"</t>
  </si>
  <si>
    <r>
      <t>Кількість працівників</t>
    </r>
    <r>
      <rPr>
        <sz val="14"/>
        <color indexed="8"/>
        <rFont val="Times New Roman"/>
        <family val="1"/>
      </rPr>
      <t>,  в т.ч.</t>
    </r>
  </si>
  <si>
    <t xml:space="preserve"> абс. відх.,(+/-)</t>
  </si>
  <si>
    <t>відн.              відх, (%)</t>
  </si>
  <si>
    <t>Разом</t>
  </si>
  <si>
    <t>-</t>
  </si>
  <si>
    <t>КП "Сєвєродонецьке підприємство садово-паркового господарства та благоустрою"</t>
  </si>
  <si>
    <t>Ю.А. Журба</t>
  </si>
  <si>
    <t>Керуючий справами виконкому Сєвєродонецької міської ради</t>
  </si>
  <si>
    <t>2015 рік</t>
  </si>
  <si>
    <t>2016 рік</t>
  </si>
  <si>
    <t>КП "Житлосервіс "Промінь"*</t>
  </si>
  <si>
    <t>2015 рік*</t>
  </si>
  <si>
    <t>2016 рік*</t>
  </si>
  <si>
    <t>КП "Житлосервіс "Ритм"*</t>
  </si>
  <si>
    <t xml:space="preserve">Аналіз техніко-економічних показників та фінансового стану </t>
  </si>
  <si>
    <t>КП "Житлосервіс "Промінь"</t>
  </si>
  <si>
    <t>В.о. директора</t>
  </si>
  <si>
    <t>Бондаренко А.А.</t>
  </si>
  <si>
    <r>
      <t>Кількість працівників</t>
    </r>
    <r>
      <rPr>
        <sz val="12"/>
        <color indexed="8"/>
        <rFont val="Times New Roman"/>
        <family val="1"/>
      </rPr>
      <t>,  в т.ч.</t>
    </r>
  </si>
  <si>
    <t>*</t>
  </si>
  <si>
    <t>дані наведені за 9 місяців звітного періоду</t>
  </si>
  <si>
    <t>Од. вим.</t>
  </si>
  <si>
    <t>Відхилення</t>
  </si>
  <si>
    <t>абс.(+/-)</t>
  </si>
  <si>
    <t>отн. (+/-)</t>
  </si>
  <si>
    <t>КП "Сєвєродонецькі теплові мережі"</t>
  </si>
  <si>
    <t>КП "Житлосервіс "Злагода"</t>
  </si>
  <si>
    <t>дані наведені за 9 місяців 2016 року</t>
  </si>
  <si>
    <t>КП "Сєвєродонецьккомунсервіс"</t>
  </si>
  <si>
    <t>Основні техніко-економічні показники діяльності комунальних підприємств за 2016 рік</t>
  </si>
  <si>
    <t>Сєвєродонецької міської ради</t>
  </si>
  <si>
    <t>до рішення виконавчого комітету</t>
  </si>
  <si>
    <t>КП "Єдина аварійно-диспетчерська служба м.Сєвєродонецька"</t>
  </si>
  <si>
    <t>Чистий дохід (виручка) від реалізації продукції (товарів, робіт, послуг)</t>
  </si>
  <si>
    <t>Чистий дохід(виручка) від реалізації продукції (товарів, робіт, послуг)</t>
  </si>
  <si>
    <t>від 29 січня  2018 року № 28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</si>
</sst>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4"/>
      <color indexed="8"/>
      <name val="Times New Roman"/>
      <family val="1"/>
    </font>
    <font>
      <sz val="24"/>
      <color indexed="8"/>
      <name val="Calibri"/>
      <family val="2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sz val="24"/>
      <color theme="1"/>
      <name val="Times New Roman"/>
      <family val="1"/>
    </font>
    <font>
      <sz val="24"/>
      <color theme="1"/>
      <name val="Calibri"/>
      <family val="2"/>
    </font>
    <font>
      <sz val="22"/>
      <color theme="1"/>
      <name val="Times New Roman"/>
      <family val="1"/>
    </font>
    <font>
      <sz val="22"/>
      <color rgb="FF000000"/>
      <name val="Times New Roman"/>
      <family val="1"/>
    </font>
    <font>
      <sz val="22"/>
      <color theme="1"/>
      <name val="Calibri"/>
      <family val="2"/>
    </font>
    <font>
      <sz val="14"/>
      <color theme="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3" fillId="0" borderId="0" xfId="0" applyFont="1" applyAlignment="1">
      <alignment horizontal="left" vertical="center"/>
    </xf>
    <xf numFmtId="0" fontId="55" fillId="0" borderId="11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left"/>
    </xf>
    <xf numFmtId="0" fontId="57" fillId="0" borderId="0" xfId="0" applyFont="1" applyAlignment="1">
      <alignment/>
    </xf>
    <xf numFmtId="2" fontId="55" fillId="33" borderId="10" xfId="0" applyNumberFormat="1" applyFont="1" applyFill="1" applyBorder="1" applyAlignment="1">
      <alignment horizontal="right" vertical="center"/>
    </xf>
    <xf numFmtId="2" fontId="3" fillId="33" borderId="10" xfId="0" applyNumberFormat="1" applyFont="1" applyFill="1" applyBorder="1" applyAlignment="1">
      <alignment horizontal="right" vertical="center"/>
    </xf>
    <xf numFmtId="2" fontId="53" fillId="33" borderId="10" xfId="0" applyNumberFormat="1" applyFont="1" applyFill="1" applyBorder="1" applyAlignment="1">
      <alignment horizontal="right" vertical="center"/>
    </xf>
    <xf numFmtId="0" fontId="54" fillId="33" borderId="12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right" vertical="center" wrapText="1"/>
    </xf>
    <xf numFmtId="0" fontId="53" fillId="33" borderId="10" xfId="0" applyNumberFormat="1" applyFont="1" applyFill="1" applyBorder="1" applyAlignment="1">
      <alignment horizontal="right" vertical="center"/>
    </xf>
    <xf numFmtId="2" fontId="53" fillId="33" borderId="10" xfId="0" applyNumberFormat="1" applyFont="1" applyFill="1" applyBorder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right" vertical="center"/>
    </xf>
    <xf numFmtId="0" fontId="3" fillId="33" borderId="10" xfId="0" applyFont="1" applyFill="1" applyBorder="1" applyAlignment="1">
      <alignment horizontal="right" vertical="center"/>
    </xf>
    <xf numFmtId="1" fontId="53" fillId="33" borderId="10" xfId="0" applyNumberFormat="1" applyFont="1" applyFill="1" applyBorder="1" applyAlignment="1">
      <alignment horizontal="right" vertical="center"/>
    </xf>
    <xf numFmtId="0" fontId="53" fillId="0" borderId="0" xfId="0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5" fillId="0" borderId="0" xfId="0" applyFont="1" applyBorder="1" applyAlignment="1">
      <alignment horizontal="center" vertical="center"/>
    </xf>
    <xf numFmtId="2" fontId="53" fillId="33" borderId="0" xfId="0" applyNumberFormat="1" applyFont="1" applyFill="1" applyBorder="1" applyAlignment="1">
      <alignment horizontal="right" vertical="center"/>
    </xf>
    <xf numFmtId="2" fontId="3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3" fillId="33" borderId="0" xfId="0" applyFont="1" applyFill="1" applyAlignment="1">
      <alignment horizontal="center" vertical="center"/>
    </xf>
    <xf numFmtId="2" fontId="55" fillId="33" borderId="10" xfId="0" applyNumberFormat="1" applyFont="1" applyFill="1" applyBorder="1" applyAlignment="1">
      <alignment horizontal="right"/>
    </xf>
    <xf numFmtId="0" fontId="53" fillId="33" borderId="0" xfId="0" applyFont="1" applyFill="1" applyAlignment="1">
      <alignment/>
    </xf>
    <xf numFmtId="2" fontId="3" fillId="33" borderId="13" xfId="0" applyNumberFormat="1" applyFont="1" applyFill="1" applyBorder="1" applyAlignment="1">
      <alignment horizontal="right" vertical="center"/>
    </xf>
    <xf numFmtId="2" fontId="53" fillId="33" borderId="13" xfId="0" applyNumberFormat="1" applyFont="1" applyFill="1" applyBorder="1" applyAlignment="1">
      <alignment horizontal="right" vertical="center"/>
    </xf>
    <xf numFmtId="0" fontId="54" fillId="33" borderId="10" xfId="0" applyNumberFormat="1" applyFont="1" applyFill="1" applyBorder="1" applyAlignment="1">
      <alignment horizontal="center" vertical="center"/>
    </xf>
    <xf numFmtId="2" fontId="58" fillId="0" borderId="10" xfId="0" applyNumberFormat="1" applyFont="1" applyBorder="1" applyAlignment="1">
      <alignment horizontal="right"/>
    </xf>
    <xf numFmtId="2" fontId="55" fillId="0" borderId="10" xfId="0" applyNumberFormat="1" applyFont="1" applyBorder="1" applyAlignment="1">
      <alignment horizontal="right"/>
    </xf>
    <xf numFmtId="0" fontId="53" fillId="33" borderId="10" xfId="0" applyNumberFormat="1" applyFont="1" applyFill="1" applyBorder="1" applyAlignment="1">
      <alignment horizontal="right"/>
    </xf>
    <xf numFmtId="2" fontId="53" fillId="33" borderId="10" xfId="0" applyNumberFormat="1" applyFont="1" applyFill="1" applyBorder="1" applyAlignment="1">
      <alignment horizontal="right"/>
    </xf>
    <xf numFmtId="0" fontId="54" fillId="33" borderId="0" xfId="0" applyNumberFormat="1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right" vertical="center"/>
    </xf>
    <xf numFmtId="0" fontId="52" fillId="0" borderId="0" xfId="0" applyFont="1" applyBorder="1" applyAlignment="1">
      <alignment/>
    </xf>
    <xf numFmtId="0" fontId="59" fillId="33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center" vertical="center"/>
    </xf>
    <xf numFmtId="2" fontId="58" fillId="33" borderId="10" xfId="0" applyNumberFormat="1" applyFont="1" applyFill="1" applyBorder="1" applyAlignment="1">
      <alignment horizontal="right" vertical="center"/>
    </xf>
    <xf numFmtId="2" fontId="52" fillId="33" borderId="10" xfId="0" applyNumberFormat="1" applyFont="1" applyFill="1" applyBorder="1" applyAlignment="1">
      <alignment horizontal="right" vertical="center"/>
    </xf>
    <xf numFmtId="0" fontId="52" fillId="0" borderId="10" xfId="0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/>
    </xf>
    <xf numFmtId="0" fontId="52" fillId="33" borderId="10" xfId="0" applyNumberFormat="1" applyFont="1" applyFill="1" applyBorder="1" applyAlignment="1">
      <alignment horizontal="right" vertical="center"/>
    </xf>
    <xf numFmtId="0" fontId="58" fillId="0" borderId="10" xfId="0" applyFont="1" applyBorder="1" applyAlignment="1">
      <alignment horizontal="left" vertical="center"/>
    </xf>
    <xf numFmtId="0" fontId="61" fillId="0" borderId="0" xfId="0" applyFont="1" applyAlignment="1">
      <alignment/>
    </xf>
    <xf numFmtId="2" fontId="58" fillId="33" borderId="11" xfId="0" applyNumberFormat="1" applyFont="1" applyFill="1" applyBorder="1" applyAlignment="1">
      <alignment horizontal="right" vertical="center"/>
    </xf>
    <xf numFmtId="2" fontId="52" fillId="33" borderId="11" xfId="0" applyNumberFormat="1" applyFont="1" applyFill="1" applyBorder="1" applyAlignment="1">
      <alignment horizontal="right" vertical="center"/>
    </xf>
    <xf numFmtId="0" fontId="52" fillId="33" borderId="11" xfId="0" applyNumberFormat="1" applyFont="1" applyFill="1" applyBorder="1" applyAlignment="1">
      <alignment horizontal="right" vertical="center"/>
    </xf>
    <xf numFmtId="2" fontId="52" fillId="33" borderId="14" xfId="0" applyNumberFormat="1" applyFont="1" applyFill="1" applyBorder="1" applyAlignment="1">
      <alignment horizontal="right" vertical="center"/>
    </xf>
    <xf numFmtId="2" fontId="52" fillId="33" borderId="0" xfId="0" applyNumberFormat="1" applyFont="1" applyFill="1" applyBorder="1" applyAlignment="1">
      <alignment horizontal="right" vertical="center"/>
    </xf>
    <xf numFmtId="0" fontId="58" fillId="0" borderId="0" xfId="0" applyFont="1" applyFill="1" applyBorder="1" applyAlignment="1">
      <alignment horizontal="left" vertical="center"/>
    </xf>
    <xf numFmtId="0" fontId="59" fillId="0" borderId="10" xfId="0" applyFont="1" applyBorder="1" applyAlignment="1">
      <alignment/>
    </xf>
    <xf numFmtId="10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 horizontal="right" vertical="center"/>
    </xf>
    <xf numFmtId="0" fontId="62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2" fontId="56" fillId="33" borderId="10" xfId="0" applyNumberFormat="1" applyFont="1" applyFill="1" applyBorder="1" applyAlignment="1">
      <alignment horizontal="right" vertical="center"/>
    </xf>
    <xf numFmtId="2" fontId="54" fillId="33" borderId="10" xfId="0" applyNumberFormat="1" applyFont="1" applyFill="1" applyBorder="1" applyAlignment="1">
      <alignment horizontal="right" vertical="center"/>
    </xf>
    <xf numFmtId="2" fontId="54" fillId="33" borderId="13" xfId="0" applyNumberFormat="1" applyFont="1" applyFill="1" applyBorder="1" applyAlignment="1">
      <alignment horizontal="right" vertical="center"/>
    </xf>
    <xf numFmtId="2" fontId="5" fillId="33" borderId="10" xfId="0" applyNumberFormat="1" applyFont="1" applyFill="1" applyBorder="1" applyAlignment="1">
      <alignment horizontal="right" vertical="center"/>
    </xf>
    <xf numFmtId="2" fontId="56" fillId="33" borderId="10" xfId="0" applyNumberFormat="1" applyFont="1" applyFill="1" applyBorder="1" applyAlignment="1">
      <alignment horizontal="right"/>
    </xf>
    <xf numFmtId="0" fontId="54" fillId="33" borderId="10" xfId="0" applyNumberFormat="1" applyFont="1" applyFill="1" applyBorder="1" applyAlignment="1">
      <alignment horizontal="right" vertical="center"/>
    </xf>
    <xf numFmtId="2" fontId="5" fillId="33" borderId="13" xfId="0" applyNumberFormat="1" applyFont="1" applyFill="1" applyBorder="1" applyAlignment="1">
      <alignment horizontal="right" vertical="center"/>
    </xf>
    <xf numFmtId="0" fontId="5" fillId="33" borderId="10" xfId="0" applyNumberFormat="1" applyFont="1" applyFill="1" applyBorder="1" applyAlignment="1">
      <alignment horizontal="right" vertical="center"/>
    </xf>
    <xf numFmtId="10" fontId="3" fillId="33" borderId="10" xfId="0" applyNumberFormat="1" applyFont="1" applyFill="1" applyBorder="1" applyAlignment="1">
      <alignment horizontal="right" vertical="center"/>
    </xf>
    <xf numFmtId="0" fontId="54" fillId="33" borderId="0" xfId="0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right" vertical="center" wrapText="1"/>
    </xf>
    <xf numFmtId="2" fontId="54" fillId="33" borderId="10" xfId="0" applyNumberFormat="1" applyFont="1" applyFill="1" applyBorder="1" applyAlignment="1">
      <alignment horizontal="right"/>
    </xf>
    <xf numFmtId="2" fontId="56" fillId="0" borderId="10" xfId="0" applyNumberFormat="1" applyFont="1" applyBorder="1" applyAlignment="1">
      <alignment horizontal="right" vertical="center"/>
    </xf>
    <xf numFmtId="0" fontId="54" fillId="33" borderId="11" xfId="0" applyNumberFormat="1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2" fontId="53" fillId="33" borderId="12" xfId="0" applyNumberFormat="1" applyFont="1" applyFill="1" applyBorder="1" applyAlignment="1">
      <alignment horizontal="right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2" fontId="3" fillId="33" borderId="15" xfId="0" applyNumberFormat="1" applyFont="1" applyFill="1" applyBorder="1" applyAlignment="1">
      <alignment horizontal="right" vertical="center"/>
    </xf>
    <xf numFmtId="0" fontId="3" fillId="0" borderId="10" xfId="0" applyNumberFormat="1" applyFont="1" applyFill="1" applyBorder="1" applyAlignment="1">
      <alignment horizontal="right" vertical="center"/>
    </xf>
    <xf numFmtId="2" fontId="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right" vertical="center"/>
    </xf>
    <xf numFmtId="2" fontId="3" fillId="0" borderId="10" xfId="0" applyNumberFormat="1" applyFont="1" applyFill="1" applyBorder="1" applyAlignment="1">
      <alignment horizontal="right" vertical="center"/>
    </xf>
    <xf numFmtId="0" fontId="53" fillId="0" borderId="0" xfId="0" applyFont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left"/>
    </xf>
    <xf numFmtId="0" fontId="66" fillId="0" borderId="0" xfId="0" applyFont="1" applyBorder="1" applyAlignment="1">
      <alignment horizontal="center" vertical="center"/>
    </xf>
    <xf numFmtId="0" fontId="67" fillId="0" borderId="0" xfId="0" applyFont="1" applyBorder="1" applyAlignment="1">
      <alignment horizontal="left" vertical="center"/>
    </xf>
    <xf numFmtId="0" fontId="67" fillId="0" borderId="0" xfId="0" applyFont="1" applyBorder="1" applyAlignment="1">
      <alignment horizontal="center" vertical="center"/>
    </xf>
    <xf numFmtId="2" fontId="66" fillId="33" borderId="0" xfId="0" applyNumberFormat="1" applyFont="1" applyFill="1" applyBorder="1" applyAlignment="1">
      <alignment horizontal="right" vertical="center"/>
    </xf>
    <xf numFmtId="2" fontId="8" fillId="33" borderId="0" xfId="0" applyNumberFormat="1" applyFont="1" applyFill="1" applyBorder="1" applyAlignment="1">
      <alignment horizontal="center" vertical="center"/>
    </xf>
    <xf numFmtId="2" fontId="66" fillId="0" borderId="0" xfId="0" applyNumberFormat="1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0" borderId="0" xfId="0" applyFont="1" applyBorder="1" applyAlignment="1">
      <alignment/>
    </xf>
    <xf numFmtId="2" fontId="69" fillId="33" borderId="10" xfId="0" applyNumberFormat="1" applyFont="1" applyFill="1" applyBorder="1" applyAlignment="1">
      <alignment horizontal="right" vertical="center"/>
    </xf>
    <xf numFmtId="0" fontId="54" fillId="33" borderId="11" xfId="0" applyFont="1" applyFill="1" applyBorder="1" applyAlignment="1">
      <alignment horizontal="center" vertical="center" wrapText="1"/>
    </xf>
    <xf numFmtId="0" fontId="54" fillId="33" borderId="16" xfId="0" applyFont="1" applyFill="1" applyBorder="1" applyAlignment="1">
      <alignment horizontal="center" vertical="center" wrapText="1"/>
    </xf>
    <xf numFmtId="0" fontId="54" fillId="33" borderId="13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54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12" xfId="0" applyFont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62" fillId="0" borderId="0" xfId="0" applyFont="1" applyAlignment="1">
      <alignment horizontal="center"/>
    </xf>
    <xf numFmtId="0" fontId="62" fillId="0" borderId="0" xfId="0" applyFont="1" applyAlignment="1">
      <alignment/>
    </xf>
    <xf numFmtId="0" fontId="59" fillId="33" borderId="15" xfId="0" applyNumberFormat="1" applyFont="1" applyFill="1" applyBorder="1" applyAlignment="1">
      <alignment horizontal="center" vertical="center"/>
    </xf>
    <xf numFmtId="0" fontId="59" fillId="33" borderId="18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center"/>
    </xf>
    <xf numFmtId="0" fontId="59" fillId="33" borderId="10" xfId="0" applyFont="1" applyFill="1" applyBorder="1" applyAlignment="1">
      <alignment horizontal="center" vertical="center" wrapText="1"/>
    </xf>
    <xf numFmtId="0" fontId="59" fillId="33" borderId="10" xfId="0" applyNumberFormat="1" applyFont="1" applyFill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8"/>
  <sheetViews>
    <sheetView tabSelected="1" view="pageBreakPreview" zoomScale="76" zoomScaleSheetLayoutView="76" zoomScalePageLayoutView="0" workbookViewId="0" topLeftCell="A1">
      <selection activeCell="K4" sqref="K4"/>
    </sheetView>
  </sheetViews>
  <sheetFormatPr defaultColWidth="9.140625" defaultRowHeight="15"/>
  <cols>
    <col min="1" max="1" width="5.57421875" style="0" customWidth="1"/>
    <col min="2" max="2" width="63.8515625" style="0" customWidth="1"/>
    <col min="3" max="3" width="11.8515625" style="0" customWidth="1"/>
    <col min="4" max="4" width="14.00390625" style="0" customWidth="1"/>
    <col min="5" max="5" width="14.140625" style="0" customWidth="1"/>
    <col min="6" max="6" width="13.140625" style="0" customWidth="1"/>
    <col min="7" max="7" width="15.00390625" style="0" customWidth="1"/>
    <col min="8" max="8" width="14.421875" style="0" customWidth="1"/>
    <col min="9" max="9" width="12.140625" style="0" customWidth="1"/>
    <col min="10" max="10" width="13.8515625" style="0" customWidth="1"/>
    <col min="11" max="11" width="14.57421875" style="0" customWidth="1"/>
    <col min="12" max="12" width="14.00390625" style="0" customWidth="1"/>
    <col min="13" max="13" width="15.421875" style="0" customWidth="1"/>
    <col min="14" max="14" width="15.00390625" style="0" customWidth="1"/>
    <col min="15" max="15" width="12.57421875" style="0" customWidth="1"/>
    <col min="16" max="16" width="15.00390625" style="31" customWidth="1"/>
  </cols>
  <sheetData>
    <row r="1" spans="1:17" ht="24" customHeight="1">
      <c r="A1" s="2" t="s">
        <v>0</v>
      </c>
      <c r="B1" s="2"/>
      <c r="C1" s="2"/>
      <c r="D1" s="2"/>
      <c r="E1" s="2"/>
      <c r="F1" s="2"/>
      <c r="G1" s="2"/>
      <c r="H1" s="2"/>
      <c r="K1" s="95" t="s">
        <v>1</v>
      </c>
      <c r="L1" s="94"/>
      <c r="M1" s="94"/>
      <c r="N1" s="93"/>
      <c r="O1" s="92"/>
      <c r="P1" s="92"/>
      <c r="Q1" s="1"/>
    </row>
    <row r="2" spans="1:17" ht="24" customHeight="1">
      <c r="A2" s="2"/>
      <c r="B2" s="2"/>
      <c r="C2" s="2"/>
      <c r="D2" s="2"/>
      <c r="E2" s="2"/>
      <c r="F2" s="2"/>
      <c r="G2" s="2"/>
      <c r="H2" s="2"/>
      <c r="K2" s="95" t="s">
        <v>92</v>
      </c>
      <c r="L2" s="94"/>
      <c r="M2" s="94"/>
      <c r="N2" s="93"/>
      <c r="O2" s="92"/>
      <c r="P2" s="92"/>
      <c r="Q2" s="1"/>
    </row>
    <row r="3" spans="1:17" ht="24" customHeight="1">
      <c r="A3" s="2"/>
      <c r="B3" s="2"/>
      <c r="C3" s="2"/>
      <c r="D3" s="2"/>
      <c r="E3" s="2"/>
      <c r="F3" s="2"/>
      <c r="G3" s="2"/>
      <c r="H3" s="2"/>
      <c r="K3" s="96" t="s">
        <v>91</v>
      </c>
      <c r="L3" s="94"/>
      <c r="M3" s="94"/>
      <c r="N3" s="93"/>
      <c r="O3" s="92"/>
      <c r="P3" s="92"/>
      <c r="Q3" s="1"/>
    </row>
    <row r="4" spans="1:17" ht="24" customHeight="1">
      <c r="A4" s="2"/>
      <c r="B4" s="2"/>
      <c r="C4" s="2"/>
      <c r="D4" s="2"/>
      <c r="E4" s="2"/>
      <c r="F4" s="2"/>
      <c r="G4" s="2"/>
      <c r="H4" s="2"/>
      <c r="K4" s="95" t="s">
        <v>96</v>
      </c>
      <c r="L4" s="94"/>
      <c r="M4" s="94"/>
      <c r="N4" s="93"/>
      <c r="O4" s="92"/>
      <c r="P4" s="92"/>
      <c r="Q4" s="1"/>
    </row>
    <row r="5" spans="1:17" ht="18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44"/>
      <c r="Q5" s="1"/>
    </row>
    <row r="6" spans="1:17" ht="20.25">
      <c r="A6" s="2"/>
      <c r="B6" s="121" t="s">
        <v>90</v>
      </c>
      <c r="C6" s="121"/>
      <c r="D6" s="122"/>
      <c r="E6" s="122"/>
      <c r="F6" s="122"/>
      <c r="G6" s="122"/>
      <c r="H6" s="122"/>
      <c r="I6" s="122"/>
      <c r="J6" s="122"/>
      <c r="K6" s="122"/>
      <c r="L6" s="122"/>
      <c r="M6" s="65"/>
      <c r="N6" s="65"/>
      <c r="O6" s="1"/>
      <c r="P6" s="44"/>
      <c r="Q6" s="1"/>
    </row>
    <row r="7" spans="1:17" ht="18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1"/>
      <c r="P7" s="44"/>
      <c r="Q7" s="1"/>
    </row>
    <row r="8" spans="1:17" ht="17.25" customHeight="1">
      <c r="A8" s="112" t="s">
        <v>2</v>
      </c>
      <c r="B8" s="117" t="s">
        <v>3</v>
      </c>
      <c r="C8" s="119"/>
      <c r="D8" s="108" t="s">
        <v>4</v>
      </c>
      <c r="E8" s="109"/>
      <c r="F8" s="110"/>
      <c r="G8" s="108" t="s">
        <v>71</v>
      </c>
      <c r="H8" s="109"/>
      <c r="I8" s="110"/>
      <c r="J8" s="111" t="s">
        <v>87</v>
      </c>
      <c r="K8" s="111"/>
      <c r="L8" s="111"/>
      <c r="M8" s="108" t="s">
        <v>74</v>
      </c>
      <c r="N8" s="109"/>
      <c r="O8" s="110"/>
      <c r="P8" s="76"/>
      <c r="Q8" s="1"/>
    </row>
    <row r="9" spans="1:17" ht="18.75">
      <c r="A9" s="113"/>
      <c r="B9" s="119"/>
      <c r="C9" s="120"/>
      <c r="D9" s="18" t="s">
        <v>69</v>
      </c>
      <c r="E9" s="37" t="s">
        <v>70</v>
      </c>
      <c r="F9" s="37" t="s">
        <v>5</v>
      </c>
      <c r="G9" s="18" t="s">
        <v>72</v>
      </c>
      <c r="H9" s="37" t="s">
        <v>73</v>
      </c>
      <c r="I9" s="37" t="s">
        <v>5</v>
      </c>
      <c r="J9" s="18" t="s">
        <v>69</v>
      </c>
      <c r="K9" s="37" t="s">
        <v>70</v>
      </c>
      <c r="L9" s="37" t="s">
        <v>5</v>
      </c>
      <c r="M9" s="18" t="s">
        <v>72</v>
      </c>
      <c r="N9" s="80" t="s">
        <v>73</v>
      </c>
      <c r="O9" s="37" t="s">
        <v>5</v>
      </c>
      <c r="P9" s="42"/>
      <c r="Q9" s="1"/>
    </row>
    <row r="10" spans="1:17" ht="37.5">
      <c r="A10" s="3">
        <v>1</v>
      </c>
      <c r="B10" s="4" t="s">
        <v>94</v>
      </c>
      <c r="C10" s="5" t="s">
        <v>7</v>
      </c>
      <c r="D10" s="67">
        <v>3342</v>
      </c>
      <c r="E10" s="79">
        <v>1261</v>
      </c>
      <c r="F10" s="68">
        <f>(E10-D10)/D10*100</f>
        <v>-62.268102932375825</v>
      </c>
      <c r="G10" s="67">
        <v>2053</v>
      </c>
      <c r="H10" s="67">
        <v>2803</v>
      </c>
      <c r="I10" s="68">
        <f>(H10-G10)/G10*100</f>
        <v>36.53190452995616</v>
      </c>
      <c r="J10" s="67">
        <v>2226</v>
      </c>
      <c r="K10" s="67">
        <v>223</v>
      </c>
      <c r="L10" s="69">
        <f>(K10-J10)/J10*100</f>
        <v>-89.98203054806828</v>
      </c>
      <c r="M10" s="70">
        <v>2656</v>
      </c>
      <c r="N10" s="70">
        <v>1478</v>
      </c>
      <c r="O10" s="68">
        <f>(N10-M10)/M10*100</f>
        <v>-44.35240963855422</v>
      </c>
      <c r="P10" s="43"/>
      <c r="Q10" s="1"/>
    </row>
    <row r="11" spans="1:17" ht="18.75">
      <c r="A11" s="3"/>
      <c r="B11" s="6" t="s">
        <v>8</v>
      </c>
      <c r="C11" s="5"/>
      <c r="D11" s="15"/>
      <c r="E11" s="38"/>
      <c r="F11" s="17"/>
      <c r="G11" s="15"/>
      <c r="H11" s="15"/>
      <c r="I11" s="17"/>
      <c r="J11" s="15"/>
      <c r="K11" s="15"/>
      <c r="L11" s="36"/>
      <c r="M11" s="16"/>
      <c r="N11" s="16"/>
      <c r="O11" s="16"/>
      <c r="P11" s="43"/>
      <c r="Q11" s="1"/>
    </row>
    <row r="12" spans="1:17" ht="18.75">
      <c r="A12" s="3"/>
      <c r="B12" s="6" t="s">
        <v>9</v>
      </c>
      <c r="C12" s="5" t="s">
        <v>7</v>
      </c>
      <c r="D12" s="17"/>
      <c r="E12" s="17"/>
      <c r="F12" s="17" t="s">
        <v>65</v>
      </c>
      <c r="G12" s="17"/>
      <c r="H12" s="17"/>
      <c r="I12" s="17" t="s">
        <v>65</v>
      </c>
      <c r="J12" s="17"/>
      <c r="K12" s="17"/>
      <c r="L12" s="17" t="s">
        <v>65</v>
      </c>
      <c r="M12" s="16"/>
      <c r="N12" s="16"/>
      <c r="O12" s="16"/>
      <c r="P12" s="43"/>
      <c r="Q12" s="1"/>
    </row>
    <row r="13" spans="1:17" ht="18.75">
      <c r="A13" s="3"/>
      <c r="B13" s="6" t="s">
        <v>10</v>
      </c>
      <c r="C13" s="5" t="s">
        <v>7</v>
      </c>
      <c r="D13" s="15">
        <v>479</v>
      </c>
      <c r="E13" s="39">
        <v>222</v>
      </c>
      <c r="F13" s="17">
        <f>(E13-D13)/D13*100</f>
        <v>-53.65344467640919</v>
      </c>
      <c r="G13" s="15">
        <v>508</v>
      </c>
      <c r="H13" s="15">
        <v>447</v>
      </c>
      <c r="I13" s="17">
        <f aca="true" t="shared" si="0" ref="I13:I45">(H13-G13)/G13*100</f>
        <v>-12.007874015748031</v>
      </c>
      <c r="J13" s="15">
        <v>637</v>
      </c>
      <c r="K13" s="15">
        <v>208</v>
      </c>
      <c r="L13" s="36">
        <f>K13/J13*100-100</f>
        <v>-67.34693877551021</v>
      </c>
      <c r="M13" s="16">
        <v>1031</v>
      </c>
      <c r="N13" s="16">
        <v>1220</v>
      </c>
      <c r="O13" s="17">
        <f>(N13-M13)/M13*100</f>
        <v>18.331716779825413</v>
      </c>
      <c r="P13" s="43"/>
      <c r="Q13" s="1"/>
    </row>
    <row r="14" spans="1:17" ht="18.75">
      <c r="A14" s="3">
        <v>2</v>
      </c>
      <c r="B14" s="4" t="s">
        <v>11</v>
      </c>
      <c r="C14" s="5"/>
      <c r="D14" s="15"/>
      <c r="E14" s="39"/>
      <c r="F14" s="17"/>
      <c r="G14" s="15"/>
      <c r="H14" s="15"/>
      <c r="I14" s="17"/>
      <c r="J14" s="15"/>
      <c r="K14" s="15"/>
      <c r="L14" s="36"/>
      <c r="M14" s="16"/>
      <c r="N14" s="16"/>
      <c r="O14" s="16"/>
      <c r="P14" s="43"/>
      <c r="Q14" s="1"/>
    </row>
    <row r="15" spans="1:17" ht="18.75">
      <c r="A15" s="3"/>
      <c r="B15" s="6" t="s">
        <v>12</v>
      </c>
      <c r="C15" s="5" t="s">
        <v>13</v>
      </c>
      <c r="D15" s="17">
        <v>171817</v>
      </c>
      <c r="E15" s="39">
        <v>1011</v>
      </c>
      <c r="F15" s="17">
        <f aca="true" t="shared" si="1" ref="F15:F45">(E15-D15)/D15*100</f>
        <v>-99.41158325427635</v>
      </c>
      <c r="G15" s="15">
        <v>285159</v>
      </c>
      <c r="H15" s="15">
        <v>182</v>
      </c>
      <c r="I15" s="17">
        <f t="shared" si="0"/>
        <v>-99.93617595797433</v>
      </c>
      <c r="J15" s="15">
        <v>198153</v>
      </c>
      <c r="K15" s="15">
        <v>71</v>
      </c>
      <c r="L15" s="36">
        <f aca="true" t="shared" si="2" ref="L15:L27">(K15-J15)/J15*100</f>
        <v>-99.96416910165378</v>
      </c>
      <c r="M15" s="16">
        <v>198833</v>
      </c>
      <c r="N15" s="16">
        <v>1162</v>
      </c>
      <c r="O15" s="17">
        <f aca="true" t="shared" si="3" ref="O15:O25">(N15-M15)/M15*100</f>
        <v>-99.41558996746012</v>
      </c>
      <c r="P15" s="43"/>
      <c r="Q15" s="1"/>
    </row>
    <row r="16" spans="1:17" ht="18.75">
      <c r="A16" s="3"/>
      <c r="B16" s="6" t="s">
        <v>14</v>
      </c>
      <c r="C16" s="5" t="s">
        <v>13</v>
      </c>
      <c r="D16" s="15">
        <v>479303</v>
      </c>
      <c r="E16" s="39">
        <v>1979</v>
      </c>
      <c r="F16" s="17">
        <f t="shared" si="1"/>
        <v>-99.58710878087557</v>
      </c>
      <c r="G16" s="15">
        <v>675784</v>
      </c>
      <c r="H16" s="15">
        <v>424</v>
      </c>
      <c r="I16" s="17">
        <f t="shared" si="0"/>
        <v>-99.93725805878802</v>
      </c>
      <c r="J16" s="15">
        <v>536481</v>
      </c>
      <c r="K16" s="15">
        <v>267</v>
      </c>
      <c r="L16" s="36">
        <f t="shared" si="2"/>
        <v>-99.95023122906497</v>
      </c>
      <c r="M16" s="16">
        <v>792993</v>
      </c>
      <c r="N16" s="16">
        <v>4827</v>
      </c>
      <c r="O16" s="17">
        <f t="shared" si="3"/>
        <v>-99.39129349187193</v>
      </c>
      <c r="P16" s="43"/>
      <c r="Q16" s="1"/>
    </row>
    <row r="17" spans="1:17" ht="18.75">
      <c r="A17" s="3"/>
      <c r="B17" s="6" t="s">
        <v>15</v>
      </c>
      <c r="C17" s="5" t="s">
        <v>13</v>
      </c>
      <c r="D17" s="15">
        <v>307486</v>
      </c>
      <c r="E17" s="39">
        <v>968</v>
      </c>
      <c r="F17" s="17">
        <f t="shared" si="1"/>
        <v>-99.68518891917032</v>
      </c>
      <c r="G17" s="15">
        <v>390625</v>
      </c>
      <c r="H17" s="15">
        <v>242</v>
      </c>
      <c r="I17" s="17">
        <f t="shared" si="0"/>
        <v>-99.938048</v>
      </c>
      <c r="J17" s="15">
        <v>338328</v>
      </c>
      <c r="K17" s="15">
        <v>196</v>
      </c>
      <c r="L17" s="36">
        <f t="shared" si="2"/>
        <v>-99.94206805230428</v>
      </c>
      <c r="M17" s="16">
        <v>594160</v>
      </c>
      <c r="N17" s="16">
        <v>3665</v>
      </c>
      <c r="O17" s="17">
        <f t="shared" si="3"/>
        <v>-99.38316278443516</v>
      </c>
      <c r="P17" s="43"/>
      <c r="Q17" s="1"/>
    </row>
    <row r="18" spans="1:17" ht="18.75">
      <c r="A18" s="3">
        <v>3</v>
      </c>
      <c r="B18" s="4" t="s">
        <v>16</v>
      </c>
      <c r="C18" s="5" t="s">
        <v>13</v>
      </c>
      <c r="D18" s="67">
        <f>SUM(D19:D23)</f>
        <v>5721</v>
      </c>
      <c r="E18" s="67">
        <f>SUM(E19:E23)</f>
        <v>2505</v>
      </c>
      <c r="F18" s="68">
        <f>(E18-D18)/D18*100</f>
        <v>-56.2139486103828</v>
      </c>
      <c r="G18" s="67">
        <f>SUM(G19:G23)</f>
        <v>3350</v>
      </c>
      <c r="H18" s="67">
        <f>SUM(H19:H23)</f>
        <v>4409</v>
      </c>
      <c r="I18" s="68">
        <f>(H18-G18)/G18*100</f>
        <v>31.611940298507463</v>
      </c>
      <c r="J18" s="67">
        <f>SUM(J19:J23)</f>
        <v>3787</v>
      </c>
      <c r="K18" s="67">
        <f>SUM(K19:K23)</f>
        <v>1473</v>
      </c>
      <c r="L18" s="69">
        <f t="shared" si="2"/>
        <v>-61.10377607604964</v>
      </c>
      <c r="M18" s="67">
        <f>SUM(M19:M23)</f>
        <v>3928</v>
      </c>
      <c r="N18" s="67">
        <f>SUM(N19:N23)</f>
        <v>3901</v>
      </c>
      <c r="O18" s="68">
        <f t="shared" si="3"/>
        <v>-0.6873727087576375</v>
      </c>
      <c r="P18" s="28"/>
      <c r="Q18" s="1"/>
    </row>
    <row r="19" spans="1:17" ht="18.75">
      <c r="A19" s="3"/>
      <c r="B19" s="6" t="s">
        <v>17</v>
      </c>
      <c r="C19" s="5" t="s">
        <v>13</v>
      </c>
      <c r="D19" s="19">
        <v>1086</v>
      </c>
      <c r="E19" s="39">
        <v>495</v>
      </c>
      <c r="F19" s="17">
        <f t="shared" si="1"/>
        <v>-54.41988950276243</v>
      </c>
      <c r="G19" s="15">
        <v>430</v>
      </c>
      <c r="H19" s="15">
        <v>970</v>
      </c>
      <c r="I19" s="17">
        <f t="shared" si="0"/>
        <v>125.5813953488372</v>
      </c>
      <c r="J19" s="15">
        <v>494</v>
      </c>
      <c r="K19" s="15">
        <v>253</v>
      </c>
      <c r="L19" s="36">
        <f t="shared" si="2"/>
        <v>-48.78542510121457</v>
      </c>
      <c r="M19" s="16">
        <v>966</v>
      </c>
      <c r="N19" s="16">
        <v>1820</v>
      </c>
      <c r="O19" s="17">
        <f t="shared" si="3"/>
        <v>88.40579710144928</v>
      </c>
      <c r="P19" s="43"/>
      <c r="Q19" s="1"/>
    </row>
    <row r="20" spans="1:17" ht="18.75">
      <c r="A20" s="3"/>
      <c r="B20" s="6" t="s">
        <v>18</v>
      </c>
      <c r="C20" s="5" t="s">
        <v>13</v>
      </c>
      <c r="D20" s="19">
        <v>1988</v>
      </c>
      <c r="E20" s="39">
        <v>1071</v>
      </c>
      <c r="F20" s="17">
        <f t="shared" si="1"/>
        <v>-46.12676056338028</v>
      </c>
      <c r="G20" s="15">
        <v>1981</v>
      </c>
      <c r="H20" s="15">
        <v>1202</v>
      </c>
      <c r="I20" s="17">
        <f t="shared" si="0"/>
        <v>-39.32357395254922</v>
      </c>
      <c r="J20" s="15">
        <v>2107</v>
      </c>
      <c r="K20" s="15">
        <v>835</v>
      </c>
      <c r="L20" s="36">
        <f t="shared" si="2"/>
        <v>-60.370194589463686</v>
      </c>
      <c r="M20" s="16">
        <v>2034</v>
      </c>
      <c r="N20" s="16">
        <v>1548</v>
      </c>
      <c r="O20" s="17">
        <f t="shared" si="3"/>
        <v>-23.893805309734514</v>
      </c>
      <c r="P20" s="43"/>
      <c r="Q20" s="1"/>
    </row>
    <row r="21" spans="1:17" ht="18.75">
      <c r="A21" s="3"/>
      <c r="B21" s="6" t="s">
        <v>19</v>
      </c>
      <c r="C21" s="5" t="s">
        <v>13</v>
      </c>
      <c r="D21" s="19">
        <v>736</v>
      </c>
      <c r="E21" s="15">
        <v>249</v>
      </c>
      <c r="F21" s="17">
        <f t="shared" si="1"/>
        <v>-66.16847826086956</v>
      </c>
      <c r="G21" s="15">
        <v>715</v>
      </c>
      <c r="H21" s="15">
        <v>291</v>
      </c>
      <c r="I21" s="17">
        <f t="shared" si="0"/>
        <v>-59.3006993006993</v>
      </c>
      <c r="J21" s="15">
        <v>738</v>
      </c>
      <c r="K21" s="15">
        <v>177</v>
      </c>
      <c r="L21" s="36">
        <f t="shared" si="2"/>
        <v>-76.01626016260163</v>
      </c>
      <c r="M21" s="16">
        <v>747</v>
      </c>
      <c r="N21" s="16">
        <v>334</v>
      </c>
      <c r="O21" s="17">
        <f t="shared" si="3"/>
        <v>-55.287817938420346</v>
      </c>
      <c r="P21" s="43"/>
      <c r="Q21" s="1"/>
    </row>
    <row r="22" spans="1:17" ht="18.75">
      <c r="A22" s="3"/>
      <c r="B22" s="6" t="s">
        <v>20</v>
      </c>
      <c r="C22" s="5" t="s">
        <v>13</v>
      </c>
      <c r="D22" s="19">
        <v>16</v>
      </c>
      <c r="E22" s="33">
        <v>24</v>
      </c>
      <c r="F22" s="17">
        <f t="shared" si="1"/>
        <v>50</v>
      </c>
      <c r="G22" s="15">
        <v>44</v>
      </c>
      <c r="H22" s="15">
        <v>1246</v>
      </c>
      <c r="I22" s="17">
        <f t="shared" si="0"/>
        <v>2731.8181818181815</v>
      </c>
      <c r="J22" s="15">
        <v>9</v>
      </c>
      <c r="K22" s="15">
        <v>2</v>
      </c>
      <c r="L22" s="36">
        <f t="shared" si="2"/>
        <v>-77.77777777777779</v>
      </c>
      <c r="M22" s="16">
        <v>15</v>
      </c>
      <c r="N22" s="16">
        <v>23</v>
      </c>
      <c r="O22" s="17">
        <f t="shared" si="3"/>
        <v>53.333333333333336</v>
      </c>
      <c r="P22" s="43"/>
      <c r="Q22" s="1"/>
    </row>
    <row r="23" spans="1:17" ht="18.75">
      <c r="A23" s="3"/>
      <c r="B23" s="6" t="s">
        <v>21</v>
      </c>
      <c r="C23" s="5" t="s">
        <v>13</v>
      </c>
      <c r="D23" s="19">
        <v>1895</v>
      </c>
      <c r="E23" s="33">
        <v>666</v>
      </c>
      <c r="F23" s="17">
        <f t="shared" si="1"/>
        <v>-64.85488126649076</v>
      </c>
      <c r="G23" s="15">
        <v>180</v>
      </c>
      <c r="H23" s="15">
        <v>700</v>
      </c>
      <c r="I23" s="17">
        <f t="shared" si="0"/>
        <v>288.88888888888886</v>
      </c>
      <c r="J23" s="15">
        <v>439</v>
      </c>
      <c r="K23" s="15">
        <v>206</v>
      </c>
      <c r="L23" s="36">
        <f t="shared" si="2"/>
        <v>-53.075170842824605</v>
      </c>
      <c r="M23" s="16">
        <v>166</v>
      </c>
      <c r="N23" s="16">
        <v>176</v>
      </c>
      <c r="O23" s="17">
        <f t="shared" si="3"/>
        <v>6.024096385542169</v>
      </c>
      <c r="P23" s="43"/>
      <c r="Q23" s="1"/>
    </row>
    <row r="24" spans="1:17" ht="37.5">
      <c r="A24" s="3">
        <v>4</v>
      </c>
      <c r="B24" s="4" t="s">
        <v>22</v>
      </c>
      <c r="C24" s="5" t="s">
        <v>13</v>
      </c>
      <c r="D24" s="67">
        <f>D25+SUM(D27:D31)</f>
        <v>5981</v>
      </c>
      <c r="E24" s="67">
        <f>E25+SUM(E27:E31)</f>
        <v>3635</v>
      </c>
      <c r="F24" s="68">
        <f>(E24-D24)/D24*100</f>
        <v>-39.22420999832804</v>
      </c>
      <c r="G24" s="67">
        <f>G25+SUM(G27:G31)</f>
        <v>3659</v>
      </c>
      <c r="H24" s="67">
        <f>H25+SUM(H27:H31)</f>
        <v>26</v>
      </c>
      <c r="I24" s="68">
        <f>(H24-G24)/G24*100</f>
        <v>-99.2894233397103</v>
      </c>
      <c r="J24" s="67">
        <f>J25+SUM(J27:J31)</f>
        <v>3066</v>
      </c>
      <c r="K24" s="67">
        <f>K25+SUM(K27:K31)</f>
        <v>1962</v>
      </c>
      <c r="L24" s="68">
        <f t="shared" si="2"/>
        <v>-36.007827788649706</v>
      </c>
      <c r="M24" s="70">
        <f>SUM(M25:M31)</f>
        <v>5590</v>
      </c>
      <c r="N24" s="70">
        <f>SUM(N25:N31)</f>
        <v>4305</v>
      </c>
      <c r="O24" s="68">
        <f t="shared" si="3"/>
        <v>-22.98747763864043</v>
      </c>
      <c r="P24" s="43"/>
      <c r="Q24" s="1"/>
    </row>
    <row r="25" spans="1:17" ht="22.5" customHeight="1">
      <c r="A25" s="3"/>
      <c r="B25" s="6" t="s">
        <v>23</v>
      </c>
      <c r="C25" s="5" t="s">
        <v>13</v>
      </c>
      <c r="D25" s="15">
        <v>4524</v>
      </c>
      <c r="E25" s="33">
        <v>2864</v>
      </c>
      <c r="F25" s="17">
        <f>(E25-D25)/D25*100</f>
        <v>-36.693191865605655</v>
      </c>
      <c r="G25" s="15">
        <v>2815</v>
      </c>
      <c r="H25" s="15">
        <v>26</v>
      </c>
      <c r="I25" s="17">
        <f t="shared" si="0"/>
        <v>-99.07637655417408</v>
      </c>
      <c r="J25" s="15">
        <v>2935</v>
      </c>
      <c r="K25" s="15">
        <v>2</v>
      </c>
      <c r="L25" s="36">
        <f t="shared" si="2"/>
        <v>-99.93185689948892</v>
      </c>
      <c r="M25" s="16">
        <v>4703</v>
      </c>
      <c r="N25" s="15">
        <v>4305</v>
      </c>
      <c r="O25" s="17">
        <f t="shared" si="3"/>
        <v>-8.462683393578567</v>
      </c>
      <c r="P25" s="43"/>
      <c r="Q25" s="1"/>
    </row>
    <row r="26" spans="1:17" ht="37.5">
      <c r="A26" s="3"/>
      <c r="B26" s="6" t="s">
        <v>24</v>
      </c>
      <c r="C26" s="5" t="s">
        <v>13</v>
      </c>
      <c r="D26" s="15"/>
      <c r="E26" s="33"/>
      <c r="F26" s="17"/>
      <c r="G26" s="15"/>
      <c r="H26" s="15"/>
      <c r="I26" s="17"/>
      <c r="J26" s="15"/>
      <c r="K26" s="15"/>
      <c r="L26" s="36"/>
      <c r="M26" s="16"/>
      <c r="N26" s="15"/>
      <c r="O26" s="16"/>
      <c r="P26" s="43"/>
      <c r="Q26" s="1"/>
    </row>
    <row r="27" spans="1:17" ht="18.75">
      <c r="A27" s="3"/>
      <c r="B27" s="6" t="s">
        <v>25</v>
      </c>
      <c r="C27" s="5"/>
      <c r="D27" s="15">
        <v>683</v>
      </c>
      <c r="E27" s="33">
        <v>2</v>
      </c>
      <c r="F27" s="17">
        <f t="shared" si="1"/>
        <v>-99.70717423133236</v>
      </c>
      <c r="G27" s="17">
        <v>0</v>
      </c>
      <c r="H27" s="17">
        <v>0</v>
      </c>
      <c r="I27" s="17">
        <v>0</v>
      </c>
      <c r="J27" s="15">
        <v>130</v>
      </c>
      <c r="K27" s="17">
        <v>0</v>
      </c>
      <c r="L27" s="36">
        <f t="shared" si="2"/>
        <v>-100</v>
      </c>
      <c r="M27" s="16">
        <v>0</v>
      </c>
      <c r="N27" s="16">
        <v>0</v>
      </c>
      <c r="O27" s="17">
        <v>0</v>
      </c>
      <c r="P27" s="43"/>
      <c r="Q27" s="1"/>
    </row>
    <row r="28" spans="1:17" ht="18.75">
      <c r="A28" s="3"/>
      <c r="B28" s="6" t="s">
        <v>26</v>
      </c>
      <c r="C28" s="5" t="s">
        <v>13</v>
      </c>
      <c r="D28" s="15">
        <v>769</v>
      </c>
      <c r="E28" s="33">
        <v>769</v>
      </c>
      <c r="F28" s="36">
        <f t="shared" si="1"/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36">
        <v>0</v>
      </c>
      <c r="M28" s="16">
        <v>0</v>
      </c>
      <c r="N28" s="16">
        <v>0</v>
      </c>
      <c r="O28" s="17">
        <v>0</v>
      </c>
      <c r="P28" s="43"/>
      <c r="Q28" s="1"/>
    </row>
    <row r="29" spans="1:17" ht="18.75">
      <c r="A29" s="3"/>
      <c r="B29" s="6" t="s">
        <v>27</v>
      </c>
      <c r="C29" s="5" t="s">
        <v>13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6">
        <v>0</v>
      </c>
      <c r="N29" s="16">
        <v>0</v>
      </c>
      <c r="O29" s="17">
        <v>0</v>
      </c>
      <c r="P29" s="43"/>
      <c r="Q29" s="1"/>
    </row>
    <row r="30" spans="1:17" ht="18.75">
      <c r="A30" s="3"/>
      <c r="B30" s="6" t="s">
        <v>28</v>
      </c>
      <c r="C30" s="5" t="s">
        <v>13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6">
        <v>0</v>
      </c>
      <c r="N30" s="16">
        <v>0</v>
      </c>
      <c r="O30" s="17">
        <v>0</v>
      </c>
      <c r="P30" s="43"/>
      <c r="Q30" s="1"/>
    </row>
    <row r="31" spans="1:17" ht="18.75">
      <c r="A31" s="3"/>
      <c r="B31" s="6" t="s">
        <v>29</v>
      </c>
      <c r="C31" s="5" t="s">
        <v>13</v>
      </c>
      <c r="D31" s="15">
        <v>5</v>
      </c>
      <c r="E31" s="17">
        <v>0</v>
      </c>
      <c r="F31" s="17">
        <f t="shared" si="1"/>
        <v>-100</v>
      </c>
      <c r="G31" s="15">
        <v>844</v>
      </c>
      <c r="H31" s="17">
        <v>0</v>
      </c>
      <c r="I31" s="17">
        <f t="shared" si="0"/>
        <v>-100</v>
      </c>
      <c r="J31" s="15">
        <v>1</v>
      </c>
      <c r="K31" s="15">
        <v>1960</v>
      </c>
      <c r="L31" s="36">
        <f>(K31-J31)/J31*100</f>
        <v>195900</v>
      </c>
      <c r="M31" s="16">
        <v>887</v>
      </c>
      <c r="N31" s="17">
        <v>0</v>
      </c>
      <c r="O31" s="17">
        <f>(N31-M31)/M31*100</f>
        <v>-100</v>
      </c>
      <c r="P31" s="43"/>
      <c r="Q31" s="1"/>
    </row>
    <row r="32" spans="1:17" ht="37.5">
      <c r="A32" s="3">
        <v>5</v>
      </c>
      <c r="B32" s="4" t="s">
        <v>30</v>
      </c>
      <c r="C32" s="5" t="s">
        <v>13</v>
      </c>
      <c r="D32" s="67">
        <f>SUM(D33:D42)</f>
        <v>4886</v>
      </c>
      <c r="E32" s="67">
        <f>SUM(E33:E42)</f>
        <v>2636</v>
      </c>
      <c r="F32" s="68">
        <f t="shared" si="1"/>
        <v>-46.049938600081866</v>
      </c>
      <c r="G32" s="67">
        <f>SUM(G33:G42)</f>
        <v>4805</v>
      </c>
      <c r="H32" s="67">
        <f>SUM(H33:H42)</f>
        <v>3619</v>
      </c>
      <c r="I32" s="68">
        <f t="shared" si="0"/>
        <v>-24.682622268470343</v>
      </c>
      <c r="J32" s="67">
        <f>SUM(J33:J42)</f>
        <v>3645</v>
      </c>
      <c r="K32" s="67">
        <f>SUM(K33:K42)</f>
        <v>2877</v>
      </c>
      <c r="L32" s="69">
        <f>(K32-J32)/J32*100</f>
        <v>-21.069958847736626</v>
      </c>
      <c r="M32" s="70">
        <f>SUM(M33:M42)</f>
        <v>8835</v>
      </c>
      <c r="N32" s="70">
        <f>SUM(N33:N42)</f>
        <v>7027</v>
      </c>
      <c r="O32" s="68">
        <f>(N32-M32)/M32*100</f>
        <v>-20.46406338426712</v>
      </c>
      <c r="P32" s="43"/>
      <c r="Q32" s="1"/>
    </row>
    <row r="33" spans="1:17" ht="37.5">
      <c r="A33" s="3"/>
      <c r="B33" s="6" t="s">
        <v>31</v>
      </c>
      <c r="C33" s="5" t="s">
        <v>13</v>
      </c>
      <c r="D33" s="15">
        <v>1993</v>
      </c>
      <c r="E33" s="15">
        <v>1374</v>
      </c>
      <c r="F33" s="17">
        <f t="shared" si="1"/>
        <v>-31.058705469141994</v>
      </c>
      <c r="G33" s="15">
        <v>3021</v>
      </c>
      <c r="H33" s="15">
        <v>937</v>
      </c>
      <c r="I33" s="17">
        <f t="shared" si="0"/>
        <v>-68.98378020523006</v>
      </c>
      <c r="J33" s="15">
        <v>2053</v>
      </c>
      <c r="K33" s="15">
        <v>1847</v>
      </c>
      <c r="L33" s="36">
        <f>(K33-J33)/J33*100</f>
        <v>-10.03409644422796</v>
      </c>
      <c r="M33" s="16">
        <v>4179</v>
      </c>
      <c r="N33" s="15">
        <v>2693</v>
      </c>
      <c r="O33" s="17">
        <f>(N33-M33)/M33*100</f>
        <v>-35.55874611150993</v>
      </c>
      <c r="P33" s="43"/>
      <c r="Q33" s="1"/>
    </row>
    <row r="34" spans="1:17" ht="18.75">
      <c r="A34" s="3"/>
      <c r="B34" s="6" t="s">
        <v>32</v>
      </c>
      <c r="C34" s="5"/>
      <c r="D34" s="15"/>
      <c r="E34" s="33"/>
      <c r="F34" s="17"/>
      <c r="G34" s="15"/>
      <c r="H34" s="15"/>
      <c r="I34" s="17"/>
      <c r="J34" s="15"/>
      <c r="K34" s="15"/>
      <c r="L34" s="36"/>
      <c r="M34" s="16"/>
      <c r="N34" s="15"/>
      <c r="O34" s="16"/>
      <c r="P34" s="43"/>
      <c r="Q34" s="1"/>
    </row>
    <row r="35" spans="1:17" ht="18.75">
      <c r="A35" s="3"/>
      <c r="B35" s="6" t="s">
        <v>33</v>
      </c>
      <c r="C35" s="5" t="s">
        <v>13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43"/>
      <c r="Q35" s="1"/>
    </row>
    <row r="36" spans="1:17" ht="18.75">
      <c r="A36" s="3"/>
      <c r="B36" s="6" t="s">
        <v>25</v>
      </c>
      <c r="C36" s="5" t="s">
        <v>34</v>
      </c>
      <c r="D36" s="15">
        <v>770</v>
      </c>
      <c r="E36" s="33">
        <v>919</v>
      </c>
      <c r="F36" s="17">
        <f t="shared" si="1"/>
        <v>19.350649350649352</v>
      </c>
      <c r="G36" s="15">
        <v>677</v>
      </c>
      <c r="H36" s="15">
        <v>733</v>
      </c>
      <c r="I36" s="17">
        <f t="shared" si="0"/>
        <v>8.27178729689808</v>
      </c>
      <c r="J36" s="15">
        <v>486</v>
      </c>
      <c r="K36" s="15">
        <v>647</v>
      </c>
      <c r="L36" s="36">
        <f>(K36-J36)/J36*100</f>
        <v>33.1275720164609</v>
      </c>
      <c r="M36" s="16">
        <v>1333</v>
      </c>
      <c r="N36" s="15">
        <v>1380</v>
      </c>
      <c r="O36" s="17">
        <f aca="true" t="shared" si="4" ref="O36:O45">(N36-M36)/M36*100</f>
        <v>3.5258814703675916</v>
      </c>
      <c r="P36" s="43"/>
      <c r="Q36" s="1"/>
    </row>
    <row r="37" spans="1:17" ht="18.75">
      <c r="A37" s="3"/>
      <c r="B37" s="6" t="s">
        <v>35</v>
      </c>
      <c r="C37" s="5" t="s">
        <v>34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6">
        <v>0</v>
      </c>
      <c r="N37" s="16">
        <v>0</v>
      </c>
      <c r="O37" s="17">
        <v>0</v>
      </c>
      <c r="P37" s="43"/>
      <c r="Q37" s="1"/>
    </row>
    <row r="38" spans="1:17" ht="18.75">
      <c r="A38" s="3"/>
      <c r="B38" s="6" t="s">
        <v>36</v>
      </c>
      <c r="C38" s="5" t="s">
        <v>34</v>
      </c>
      <c r="D38" s="15">
        <v>56</v>
      </c>
      <c r="E38" s="33">
        <v>2</v>
      </c>
      <c r="F38" s="17">
        <f t="shared" si="1"/>
        <v>-96.42857142857143</v>
      </c>
      <c r="G38" s="15">
        <v>88</v>
      </c>
      <c r="H38" s="15">
        <v>2</v>
      </c>
      <c r="I38" s="17">
        <f t="shared" si="0"/>
        <v>-97.72727272727273</v>
      </c>
      <c r="J38" s="15">
        <v>150</v>
      </c>
      <c r="K38" s="17">
        <v>0</v>
      </c>
      <c r="L38" s="36">
        <f>(K38-J38)/J38*100</f>
        <v>-100</v>
      </c>
      <c r="M38" s="16">
        <v>2084</v>
      </c>
      <c r="N38" s="15">
        <v>1912</v>
      </c>
      <c r="O38" s="17">
        <f t="shared" si="4"/>
        <v>-8.253358925143955</v>
      </c>
      <c r="P38" s="43"/>
      <c r="Q38" s="1"/>
    </row>
    <row r="39" spans="1:17" ht="18.75">
      <c r="A39" s="3"/>
      <c r="B39" s="6" t="s">
        <v>37</v>
      </c>
      <c r="C39" s="5" t="s">
        <v>34</v>
      </c>
      <c r="D39" s="15">
        <v>249</v>
      </c>
      <c r="E39" s="33">
        <v>8</v>
      </c>
      <c r="F39" s="17">
        <f t="shared" si="1"/>
        <v>-96.78714859437751</v>
      </c>
      <c r="G39" s="15">
        <v>595</v>
      </c>
      <c r="H39" s="15">
        <v>13</v>
      </c>
      <c r="I39" s="17">
        <f t="shared" si="0"/>
        <v>-97.81512605042016</v>
      </c>
      <c r="J39" s="15">
        <v>359</v>
      </c>
      <c r="K39" s="17">
        <v>0</v>
      </c>
      <c r="L39" s="36">
        <f>(K39-J39)/J39*100</f>
        <v>-100</v>
      </c>
      <c r="M39" s="16">
        <v>659</v>
      </c>
      <c r="N39" s="15">
        <v>244</v>
      </c>
      <c r="O39" s="17">
        <f t="shared" si="4"/>
        <v>-62.9742033383915</v>
      </c>
      <c r="P39" s="43"/>
      <c r="Q39" s="1"/>
    </row>
    <row r="40" spans="1:17" ht="18.75">
      <c r="A40" s="3"/>
      <c r="B40" s="6" t="s">
        <v>38</v>
      </c>
      <c r="C40" s="5" t="s">
        <v>13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6">
        <v>0</v>
      </c>
      <c r="M40" s="17">
        <v>0</v>
      </c>
      <c r="N40" s="17">
        <v>0</v>
      </c>
      <c r="O40" s="17">
        <v>0</v>
      </c>
      <c r="P40" s="28"/>
      <c r="Q40" s="1"/>
    </row>
    <row r="41" spans="1:17" ht="18.75">
      <c r="A41" s="3"/>
      <c r="B41" s="6" t="s">
        <v>28</v>
      </c>
      <c r="C41" s="5" t="s">
        <v>13</v>
      </c>
      <c r="D41" s="15">
        <v>1316</v>
      </c>
      <c r="E41" s="33">
        <v>2</v>
      </c>
      <c r="F41" s="17">
        <f t="shared" si="1"/>
        <v>-99.84802431610942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6">
        <v>0</v>
      </c>
      <c r="M41" s="17">
        <v>0</v>
      </c>
      <c r="N41" s="17">
        <v>0</v>
      </c>
      <c r="O41" s="17">
        <v>0</v>
      </c>
      <c r="P41" s="28"/>
      <c r="Q41" s="1"/>
    </row>
    <row r="42" spans="1:17" ht="18.75">
      <c r="A42" s="3"/>
      <c r="B42" s="6" t="s">
        <v>39</v>
      </c>
      <c r="C42" s="5" t="s">
        <v>13</v>
      </c>
      <c r="D42" s="15">
        <v>502</v>
      </c>
      <c r="E42" s="33">
        <v>331</v>
      </c>
      <c r="F42" s="17">
        <f t="shared" si="1"/>
        <v>-34.06374501992032</v>
      </c>
      <c r="G42" s="15">
        <v>424</v>
      </c>
      <c r="H42" s="15">
        <v>1934</v>
      </c>
      <c r="I42" s="17">
        <f t="shared" si="0"/>
        <v>356.1320754716981</v>
      </c>
      <c r="J42" s="15">
        <v>597</v>
      </c>
      <c r="K42" s="15">
        <v>383</v>
      </c>
      <c r="L42" s="36">
        <f>(K42-J42)/J42*100</f>
        <v>-35.845896147403685</v>
      </c>
      <c r="M42" s="16">
        <v>580</v>
      </c>
      <c r="N42" s="15">
        <v>798</v>
      </c>
      <c r="O42" s="17">
        <f t="shared" si="4"/>
        <v>37.58620689655172</v>
      </c>
      <c r="P42" s="43"/>
      <c r="Q42" s="1"/>
    </row>
    <row r="43" spans="1:17" ht="18.75">
      <c r="A43" s="3">
        <v>6</v>
      </c>
      <c r="B43" s="7" t="s">
        <v>61</v>
      </c>
      <c r="C43" s="5" t="s">
        <v>40</v>
      </c>
      <c r="D43" s="20">
        <v>60</v>
      </c>
      <c r="E43" s="40">
        <v>5</v>
      </c>
      <c r="F43" s="17">
        <f t="shared" si="1"/>
        <v>-91.66666666666666</v>
      </c>
      <c r="G43" s="20">
        <v>75</v>
      </c>
      <c r="H43" s="20">
        <v>3</v>
      </c>
      <c r="I43" s="17">
        <f t="shared" si="0"/>
        <v>-96</v>
      </c>
      <c r="J43" s="20">
        <v>67</v>
      </c>
      <c r="K43" s="20">
        <v>2</v>
      </c>
      <c r="L43" s="36">
        <f>(K43-J43)/J43*100</f>
        <v>-97.01492537313433</v>
      </c>
      <c r="M43" s="87">
        <v>89</v>
      </c>
      <c r="N43" s="22">
        <v>1</v>
      </c>
      <c r="O43" s="17">
        <f t="shared" si="4"/>
        <v>-98.87640449438202</v>
      </c>
      <c r="P43" s="43"/>
      <c r="Q43" s="1"/>
    </row>
    <row r="44" spans="1:17" ht="18.75">
      <c r="A44" s="3"/>
      <c r="B44" s="8" t="s">
        <v>41</v>
      </c>
      <c r="C44" s="5" t="s">
        <v>40</v>
      </c>
      <c r="D44" s="20">
        <v>11</v>
      </c>
      <c r="E44" s="40">
        <v>1</v>
      </c>
      <c r="F44" s="17">
        <f t="shared" si="1"/>
        <v>-90.9090909090909</v>
      </c>
      <c r="G44" s="20">
        <v>9</v>
      </c>
      <c r="H44" s="20">
        <v>1</v>
      </c>
      <c r="I44" s="17">
        <f t="shared" si="0"/>
        <v>-88.88888888888889</v>
      </c>
      <c r="J44" s="20">
        <v>2</v>
      </c>
      <c r="K44" s="20">
        <v>2</v>
      </c>
      <c r="L44" s="36">
        <v>0</v>
      </c>
      <c r="M44" s="87">
        <v>12</v>
      </c>
      <c r="N44" s="22">
        <v>1</v>
      </c>
      <c r="O44" s="17">
        <f t="shared" si="4"/>
        <v>-91.66666666666666</v>
      </c>
      <c r="P44" s="43"/>
      <c r="Q44" s="1"/>
    </row>
    <row r="45" spans="1:17" ht="18.75">
      <c r="A45" s="3">
        <v>7</v>
      </c>
      <c r="B45" s="7" t="s">
        <v>42</v>
      </c>
      <c r="C45" s="5" t="s">
        <v>34</v>
      </c>
      <c r="D45" s="77">
        <v>165.7</v>
      </c>
      <c r="E45" s="78">
        <v>10.5</v>
      </c>
      <c r="F45" s="68">
        <f t="shared" si="1"/>
        <v>-93.66324683162341</v>
      </c>
      <c r="G45" s="68">
        <v>1981</v>
      </c>
      <c r="H45" s="68">
        <v>1202</v>
      </c>
      <c r="I45" s="68">
        <f t="shared" si="0"/>
        <v>-39.32357395254922</v>
      </c>
      <c r="J45" s="68">
        <v>2107</v>
      </c>
      <c r="K45" s="68">
        <v>835</v>
      </c>
      <c r="L45" s="69">
        <f>(K45-J45)/J45*100</f>
        <v>-60.370194589463686</v>
      </c>
      <c r="M45" s="88">
        <v>2034</v>
      </c>
      <c r="N45" s="70">
        <v>1548</v>
      </c>
      <c r="O45" s="17">
        <f t="shared" si="4"/>
        <v>-23.893805309734514</v>
      </c>
      <c r="P45" s="43"/>
      <c r="Q45" s="1"/>
    </row>
    <row r="46" spans="1:17" ht="18.75">
      <c r="A46" s="3">
        <v>8</v>
      </c>
      <c r="B46" s="7" t="s">
        <v>43</v>
      </c>
      <c r="C46" s="3"/>
      <c r="D46" s="17"/>
      <c r="E46" s="41"/>
      <c r="F46" s="17"/>
      <c r="G46" s="17"/>
      <c r="H46" s="17"/>
      <c r="I46" s="17"/>
      <c r="J46" s="17"/>
      <c r="K46" s="17"/>
      <c r="L46" s="36"/>
      <c r="M46" s="89"/>
      <c r="N46" s="23"/>
      <c r="O46" s="16"/>
      <c r="P46" s="43"/>
      <c r="Q46" s="1"/>
    </row>
    <row r="47" spans="1:17" ht="18.75">
      <c r="A47" s="3"/>
      <c r="B47" s="8" t="s">
        <v>44</v>
      </c>
      <c r="C47" s="5" t="s">
        <v>45</v>
      </c>
      <c r="D47" s="21">
        <v>2761.1</v>
      </c>
      <c r="E47" s="41">
        <v>3038.53</v>
      </c>
      <c r="F47" s="17">
        <f>(E47-D47)/D47*100</f>
        <v>10.047807033428716</v>
      </c>
      <c r="G47" s="17">
        <v>2885.8</v>
      </c>
      <c r="H47" s="17">
        <v>3553.02</v>
      </c>
      <c r="I47" s="17">
        <f>(H47-G47)/G47*100</f>
        <v>23.12079839212696</v>
      </c>
      <c r="J47" s="17">
        <v>2612</v>
      </c>
      <c r="K47" s="17">
        <v>3879.9</v>
      </c>
      <c r="L47" s="17">
        <f>(K47-J47)/J47*100</f>
        <v>48.54134762633997</v>
      </c>
      <c r="M47" s="90">
        <v>2805</v>
      </c>
      <c r="N47" s="16">
        <v>3483.33</v>
      </c>
      <c r="O47" s="17">
        <f>(N47-M47)/M47*100</f>
        <v>24.182887700534756</v>
      </c>
      <c r="P47" s="43"/>
      <c r="Q47" s="1"/>
    </row>
    <row r="48" spans="1:17" ht="18.75">
      <c r="A48" s="3"/>
      <c r="B48" s="8" t="s">
        <v>46</v>
      </c>
      <c r="C48" s="5" t="s">
        <v>45</v>
      </c>
      <c r="D48" s="21">
        <v>7627.55</v>
      </c>
      <c r="E48" s="41">
        <v>8380.8</v>
      </c>
      <c r="F48" s="17">
        <f>(E48-D48)/D48*100</f>
        <v>9.875385936506467</v>
      </c>
      <c r="G48" s="17">
        <v>8023.11</v>
      </c>
      <c r="H48" s="17">
        <v>7251.39</v>
      </c>
      <c r="I48" s="17">
        <f>(H48-G48)/G48*100</f>
        <v>-9.618713940105513</v>
      </c>
      <c r="J48" s="17">
        <v>7271</v>
      </c>
      <c r="K48" s="17">
        <v>7047</v>
      </c>
      <c r="L48" s="17">
        <f>(K48-J48)/J48*100</f>
        <v>-3.080731673772521</v>
      </c>
      <c r="M48" s="90">
        <v>7353</v>
      </c>
      <c r="N48" s="16">
        <v>8099.67</v>
      </c>
      <c r="O48" s="17">
        <f>(N48-M48)/M48*100</f>
        <v>10.154630762953898</v>
      </c>
      <c r="P48" s="43"/>
      <c r="Q48" s="1"/>
    </row>
    <row r="49" spans="1:18" ht="18.75">
      <c r="A49" s="3">
        <v>9</v>
      </c>
      <c r="B49" s="7" t="s">
        <v>47</v>
      </c>
      <c r="C49" s="5" t="s">
        <v>48</v>
      </c>
      <c r="D49" s="17">
        <v>0</v>
      </c>
      <c r="E49" s="17">
        <v>0</v>
      </c>
      <c r="F49" s="17"/>
      <c r="G49" s="17">
        <v>0</v>
      </c>
      <c r="H49" s="17">
        <v>0</v>
      </c>
      <c r="I49" s="17"/>
      <c r="J49" s="17">
        <v>0</v>
      </c>
      <c r="K49" s="17">
        <v>0</v>
      </c>
      <c r="L49" s="17"/>
      <c r="M49" s="17">
        <v>0</v>
      </c>
      <c r="N49" s="17">
        <v>0</v>
      </c>
      <c r="O49" s="16"/>
      <c r="P49" s="43"/>
      <c r="Q49" s="1"/>
      <c r="R49" s="1"/>
    </row>
    <row r="50" spans="1:18" ht="18.75">
      <c r="A50" s="3">
        <v>10</v>
      </c>
      <c r="B50" s="7" t="s">
        <v>49</v>
      </c>
      <c r="C50" s="5" t="s">
        <v>48</v>
      </c>
      <c r="D50" s="17">
        <v>0</v>
      </c>
      <c r="E50" s="17">
        <v>0</v>
      </c>
      <c r="F50" s="17"/>
      <c r="G50" s="17">
        <v>0</v>
      </c>
      <c r="H50" s="17">
        <v>0</v>
      </c>
      <c r="I50" s="17"/>
      <c r="J50" s="17">
        <v>0</v>
      </c>
      <c r="K50" s="17">
        <v>0</v>
      </c>
      <c r="L50" s="17"/>
      <c r="M50" s="17">
        <v>0</v>
      </c>
      <c r="N50" s="17">
        <v>0</v>
      </c>
      <c r="O50" s="16"/>
      <c r="P50" s="43"/>
      <c r="Q50" s="1"/>
      <c r="R50" s="1"/>
    </row>
    <row r="51" spans="1:17" ht="18.75">
      <c r="A51" s="9"/>
      <c r="B51" s="10"/>
      <c r="C51" s="9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1"/>
      <c r="P51" s="44"/>
      <c r="Q51" s="1"/>
    </row>
    <row r="52" spans="1:17" ht="54" customHeight="1">
      <c r="A52" s="112" t="s">
        <v>2</v>
      </c>
      <c r="B52" s="116" t="s">
        <v>3</v>
      </c>
      <c r="C52" s="119"/>
      <c r="D52" s="108" t="s">
        <v>50</v>
      </c>
      <c r="E52" s="109"/>
      <c r="F52" s="110"/>
      <c r="G52" s="108" t="s">
        <v>51</v>
      </c>
      <c r="H52" s="109"/>
      <c r="I52" s="110"/>
      <c r="J52" s="108" t="s">
        <v>52</v>
      </c>
      <c r="K52" s="109"/>
      <c r="L52" s="110"/>
      <c r="M52" s="111" t="s">
        <v>93</v>
      </c>
      <c r="N52" s="111"/>
      <c r="O52" s="111"/>
      <c r="P52" s="76"/>
      <c r="Q52" s="1"/>
    </row>
    <row r="53" spans="1:17" ht="17.25" customHeight="1">
      <c r="A53" s="113"/>
      <c r="B53" s="118"/>
      <c r="C53" s="120"/>
      <c r="D53" s="18" t="s">
        <v>69</v>
      </c>
      <c r="E53" s="37" t="s">
        <v>70</v>
      </c>
      <c r="F53" s="37" t="s">
        <v>5</v>
      </c>
      <c r="G53" s="18" t="s">
        <v>69</v>
      </c>
      <c r="H53" s="37" t="s">
        <v>70</v>
      </c>
      <c r="I53" s="37" t="s">
        <v>5</v>
      </c>
      <c r="J53" s="18" t="s">
        <v>69</v>
      </c>
      <c r="K53" s="37" t="s">
        <v>70</v>
      </c>
      <c r="L53" s="37" t="s">
        <v>5</v>
      </c>
      <c r="M53" s="18" t="s">
        <v>69</v>
      </c>
      <c r="N53" s="37" t="s">
        <v>70</v>
      </c>
      <c r="O53" s="37" t="s">
        <v>5</v>
      </c>
      <c r="P53" s="44"/>
      <c r="Q53" s="1"/>
    </row>
    <row r="54" spans="1:17" ht="37.5">
      <c r="A54" s="3">
        <v>1</v>
      </c>
      <c r="B54" s="4" t="s">
        <v>95</v>
      </c>
      <c r="C54" s="11" t="s">
        <v>7</v>
      </c>
      <c r="D54" s="70">
        <v>2888</v>
      </c>
      <c r="E54" s="67">
        <v>694</v>
      </c>
      <c r="F54" s="70">
        <f>(E54-D54)/D54*100</f>
        <v>-75.96952908587258</v>
      </c>
      <c r="G54" s="70">
        <v>2889</v>
      </c>
      <c r="H54" s="70">
        <v>8433</v>
      </c>
      <c r="I54" s="70">
        <f>(H54-G54)/G54*100</f>
        <v>191.90031152647975</v>
      </c>
      <c r="J54" s="67">
        <v>2987</v>
      </c>
      <c r="K54" s="67">
        <v>3435</v>
      </c>
      <c r="L54" s="70">
        <f>(K54-J54)/J54*100</f>
        <v>14.998326079678606</v>
      </c>
      <c r="M54" s="67">
        <v>3728</v>
      </c>
      <c r="N54" s="67">
        <v>5854</v>
      </c>
      <c r="O54" s="70">
        <f>(N54-M54)/M54*100</f>
        <v>57.02789699570815</v>
      </c>
      <c r="P54" s="76"/>
      <c r="Q54" s="1"/>
    </row>
    <row r="55" spans="1:17" ht="18.75">
      <c r="A55" s="3"/>
      <c r="B55" s="6" t="s">
        <v>8</v>
      </c>
      <c r="C55" s="11"/>
      <c r="D55" s="16"/>
      <c r="E55" s="15"/>
      <c r="F55" s="16"/>
      <c r="G55" s="16"/>
      <c r="H55" s="16"/>
      <c r="I55" s="16"/>
      <c r="J55" s="15"/>
      <c r="K55" s="15"/>
      <c r="L55" s="16"/>
      <c r="M55" s="15"/>
      <c r="N55" s="15"/>
      <c r="O55" s="16"/>
      <c r="P55" s="42"/>
      <c r="Q55" s="1"/>
    </row>
    <row r="56" spans="1:17" ht="18.75">
      <c r="A56" s="3"/>
      <c r="B56" s="6" t="s">
        <v>9</v>
      </c>
      <c r="C56" s="11" t="s">
        <v>7</v>
      </c>
      <c r="D56" s="16"/>
      <c r="E56" s="15"/>
      <c r="F56" s="16" t="s">
        <v>65</v>
      </c>
      <c r="G56" s="16"/>
      <c r="H56" s="16">
        <v>4174</v>
      </c>
      <c r="I56" s="16" t="s">
        <v>65</v>
      </c>
      <c r="J56" s="15"/>
      <c r="K56" s="15">
        <v>30</v>
      </c>
      <c r="L56" s="16" t="s">
        <v>65</v>
      </c>
      <c r="M56" s="15"/>
      <c r="N56" s="15">
        <v>1058</v>
      </c>
      <c r="O56" s="16" t="s">
        <v>65</v>
      </c>
      <c r="P56" s="43"/>
      <c r="Q56" s="1"/>
    </row>
    <row r="57" spans="1:17" ht="18.75">
      <c r="A57" s="3"/>
      <c r="B57" s="6" t="s">
        <v>10</v>
      </c>
      <c r="C57" s="11" t="s">
        <v>7</v>
      </c>
      <c r="D57" s="16">
        <v>958</v>
      </c>
      <c r="E57" s="15">
        <v>75</v>
      </c>
      <c r="F57" s="16">
        <f aca="true" t="shared" si="5" ref="F57:F92">(E57-D57)/D57*100</f>
        <v>-92.17118997912317</v>
      </c>
      <c r="G57" s="16">
        <v>39</v>
      </c>
      <c r="H57" s="16"/>
      <c r="I57" s="16" t="s">
        <v>65</v>
      </c>
      <c r="J57" s="15">
        <v>157</v>
      </c>
      <c r="K57" s="15"/>
      <c r="L57" s="16" t="s">
        <v>65</v>
      </c>
      <c r="M57" s="15">
        <v>209</v>
      </c>
      <c r="N57" s="15"/>
      <c r="O57" s="16" t="s">
        <v>65</v>
      </c>
      <c r="P57" s="43"/>
      <c r="Q57" s="1"/>
    </row>
    <row r="58" spans="1:17" ht="18.75">
      <c r="A58" s="3">
        <v>2</v>
      </c>
      <c r="B58" s="4" t="s">
        <v>11</v>
      </c>
      <c r="C58" s="11"/>
      <c r="D58" s="16"/>
      <c r="E58" s="15"/>
      <c r="F58" s="16"/>
      <c r="G58" s="16"/>
      <c r="H58" s="16"/>
      <c r="I58" s="16"/>
      <c r="J58" s="15"/>
      <c r="K58" s="15"/>
      <c r="L58" s="16"/>
      <c r="M58" s="15"/>
      <c r="N58" s="15"/>
      <c r="O58" s="16"/>
      <c r="P58" s="43"/>
      <c r="Q58" s="1"/>
    </row>
    <row r="59" spans="1:17" ht="18.75">
      <c r="A59" s="3"/>
      <c r="B59" s="6" t="s">
        <v>12</v>
      </c>
      <c r="C59" s="11" t="s">
        <v>13</v>
      </c>
      <c r="D59" s="16">
        <v>242643</v>
      </c>
      <c r="E59" s="15">
        <v>63</v>
      </c>
      <c r="F59" s="16">
        <f t="shared" si="5"/>
        <v>-99.97403592932828</v>
      </c>
      <c r="G59" s="16">
        <v>201002</v>
      </c>
      <c r="H59" s="16">
        <v>1333929</v>
      </c>
      <c r="I59" s="16">
        <f aca="true" t="shared" si="6" ref="I59:I92">(H59-G59)/G59*100</f>
        <v>563.6396652769624</v>
      </c>
      <c r="J59" s="15">
        <v>6572</v>
      </c>
      <c r="K59" s="15">
        <v>8643</v>
      </c>
      <c r="L59" s="16">
        <f>(K59-J59)/J59*100</f>
        <v>31.512477175897747</v>
      </c>
      <c r="M59" s="15">
        <v>385</v>
      </c>
      <c r="N59" s="15">
        <v>529</v>
      </c>
      <c r="O59" s="16">
        <f>(N59-M59)/M59*100</f>
        <v>37.4025974025974</v>
      </c>
      <c r="P59" s="43"/>
      <c r="Q59" s="1"/>
    </row>
    <row r="60" spans="1:17" ht="18.75">
      <c r="A60" s="3"/>
      <c r="B60" s="6" t="s">
        <v>14</v>
      </c>
      <c r="C60" s="11" t="s">
        <v>13</v>
      </c>
      <c r="D60" s="16">
        <v>641236</v>
      </c>
      <c r="E60" s="15">
        <v>229</v>
      </c>
      <c r="F60" s="16">
        <f t="shared" si="5"/>
        <v>-99.96428771934201</v>
      </c>
      <c r="G60" s="16">
        <v>664101</v>
      </c>
      <c r="H60" s="16">
        <v>3961417</v>
      </c>
      <c r="I60" s="16">
        <f t="shared" si="6"/>
        <v>496.5082118533175</v>
      </c>
      <c r="J60" s="15">
        <v>10089</v>
      </c>
      <c r="K60" s="15">
        <v>12588</v>
      </c>
      <c r="L60" s="16">
        <f>(K60-J60)/J60*100</f>
        <v>24.769550996134406</v>
      </c>
      <c r="M60" s="15">
        <v>1008</v>
      </c>
      <c r="N60" s="15">
        <v>1749</v>
      </c>
      <c r="O60" s="16">
        <f>(N60-M60)/M60*100</f>
        <v>73.51190476190477</v>
      </c>
      <c r="P60" s="43"/>
      <c r="Q60" s="1"/>
    </row>
    <row r="61" spans="1:17" ht="18.75">
      <c r="A61" s="3"/>
      <c r="B61" s="6" t="s">
        <v>15</v>
      </c>
      <c r="C61" s="11" t="s">
        <v>13</v>
      </c>
      <c r="D61" s="16">
        <v>398593</v>
      </c>
      <c r="E61" s="15">
        <v>166</v>
      </c>
      <c r="F61" s="16">
        <f t="shared" si="5"/>
        <v>-99.95835350846602</v>
      </c>
      <c r="G61" s="16">
        <v>463099</v>
      </c>
      <c r="H61" s="16">
        <v>2627491</v>
      </c>
      <c r="I61" s="16">
        <f t="shared" si="6"/>
        <v>467.3713396055703</v>
      </c>
      <c r="J61" s="15">
        <v>3517</v>
      </c>
      <c r="K61" s="15">
        <v>3945</v>
      </c>
      <c r="L61" s="16">
        <f>(K61-J61)/J61*100</f>
        <v>12.16946261017913</v>
      </c>
      <c r="M61" s="15">
        <v>623</v>
      </c>
      <c r="N61" s="15">
        <v>1220</v>
      </c>
      <c r="O61" s="16">
        <f>(N61-M61)/M61*100</f>
        <v>95.82664526484751</v>
      </c>
      <c r="P61" s="43"/>
      <c r="Q61" s="1"/>
    </row>
    <row r="62" spans="1:17" ht="18.75">
      <c r="A62" s="3">
        <v>3</v>
      </c>
      <c r="B62" s="4" t="s">
        <v>16</v>
      </c>
      <c r="C62" s="11" t="s">
        <v>13</v>
      </c>
      <c r="D62" s="67">
        <f>SUM(D63:D67)</f>
        <v>4651</v>
      </c>
      <c r="E62" s="67">
        <f>SUM(E63:E67)</f>
        <v>2409</v>
      </c>
      <c r="F62" s="68">
        <f>(E62-D62)/D62*100</f>
        <v>-48.20468716405074</v>
      </c>
      <c r="G62" s="67">
        <f>SUM(G63:G67)</f>
        <v>4601</v>
      </c>
      <c r="H62" s="67">
        <f>SUM(H63:H67)</f>
        <v>15461</v>
      </c>
      <c r="I62" s="68">
        <f t="shared" si="6"/>
        <v>236.03564442512499</v>
      </c>
      <c r="J62" s="67">
        <f>SUM(J63:J67)</f>
        <v>4842</v>
      </c>
      <c r="K62" s="67">
        <f>SUM(K63:K67)</f>
        <v>6679</v>
      </c>
      <c r="L62" s="68">
        <f>(K62-J62)/J62*100</f>
        <v>37.938868236266</v>
      </c>
      <c r="M62" s="67">
        <f>SUM(M63:M67)</f>
        <v>4782</v>
      </c>
      <c r="N62" s="67">
        <f>SUM(N63:N67)</f>
        <v>5618</v>
      </c>
      <c r="O62" s="68">
        <f>(N62-M62)/M62*100</f>
        <v>17.482225010455878</v>
      </c>
      <c r="P62" s="43"/>
      <c r="Q62" s="1"/>
    </row>
    <row r="63" spans="1:17" ht="18.75">
      <c r="A63" s="3"/>
      <c r="B63" s="6" t="s">
        <v>17</v>
      </c>
      <c r="C63" s="11" t="s">
        <v>13</v>
      </c>
      <c r="D63" s="16">
        <v>915</v>
      </c>
      <c r="E63" s="15">
        <v>475</v>
      </c>
      <c r="F63" s="16">
        <f t="shared" si="5"/>
        <v>-48.08743169398907</v>
      </c>
      <c r="G63" s="16">
        <v>732</v>
      </c>
      <c r="H63" s="16">
        <v>5191</v>
      </c>
      <c r="I63" s="16">
        <f t="shared" si="6"/>
        <v>609.1530054644809</v>
      </c>
      <c r="J63" s="15">
        <v>756</v>
      </c>
      <c r="K63" s="15">
        <v>1571</v>
      </c>
      <c r="L63" s="16">
        <f aca="true" t="shared" si="7" ref="L63:L92">(K63-J63)/J63*100</f>
        <v>107.80423280423281</v>
      </c>
      <c r="M63" s="15">
        <v>1203</v>
      </c>
      <c r="N63" s="33">
        <v>1209</v>
      </c>
      <c r="O63" s="16">
        <f aca="true" t="shared" si="8" ref="O63:O92">(N63-M63)/M63*100</f>
        <v>0.4987531172069825</v>
      </c>
      <c r="P63" s="43"/>
      <c r="Q63" s="1"/>
    </row>
    <row r="64" spans="1:17" ht="18.75">
      <c r="A64" s="3"/>
      <c r="B64" s="6" t="s">
        <v>18</v>
      </c>
      <c r="C64" s="11" t="s">
        <v>13</v>
      </c>
      <c r="D64" s="16">
        <v>2396</v>
      </c>
      <c r="E64" s="15">
        <v>1338</v>
      </c>
      <c r="F64" s="16">
        <f t="shared" si="5"/>
        <v>-44.15692821368948</v>
      </c>
      <c r="G64" s="16">
        <v>2648</v>
      </c>
      <c r="H64" s="16">
        <v>7866</v>
      </c>
      <c r="I64" s="16">
        <f t="shared" si="6"/>
        <v>197.05438066465257</v>
      </c>
      <c r="J64" s="15">
        <v>2615</v>
      </c>
      <c r="K64" s="15">
        <v>3525</v>
      </c>
      <c r="L64" s="16">
        <f t="shared" si="7"/>
        <v>34.79923518164436</v>
      </c>
      <c r="M64" s="15">
        <v>2468</v>
      </c>
      <c r="N64" s="33">
        <v>3411</v>
      </c>
      <c r="O64" s="16">
        <f t="shared" si="8"/>
        <v>38.209076175040515</v>
      </c>
      <c r="P64" s="28"/>
      <c r="Q64" s="1"/>
    </row>
    <row r="65" spans="1:17" ht="18.75">
      <c r="A65" s="3"/>
      <c r="B65" s="6" t="s">
        <v>19</v>
      </c>
      <c r="C65" s="11" t="s">
        <v>13</v>
      </c>
      <c r="D65" s="16">
        <v>859</v>
      </c>
      <c r="E65" s="15">
        <v>290</v>
      </c>
      <c r="F65" s="16">
        <f t="shared" si="5"/>
        <v>-66.23981373690337</v>
      </c>
      <c r="G65" s="16">
        <v>959</v>
      </c>
      <c r="H65" s="16">
        <v>1720</v>
      </c>
      <c r="I65" s="16">
        <f t="shared" si="6"/>
        <v>79.35349322210637</v>
      </c>
      <c r="J65" s="15">
        <v>968</v>
      </c>
      <c r="K65" s="15">
        <v>746</v>
      </c>
      <c r="L65" s="16">
        <f t="shared" si="7"/>
        <v>-22.933884297520663</v>
      </c>
      <c r="M65" s="15">
        <v>941</v>
      </c>
      <c r="N65" s="33">
        <v>746</v>
      </c>
      <c r="O65" s="16">
        <f t="shared" si="8"/>
        <v>-20.722635494155153</v>
      </c>
      <c r="P65" s="43"/>
      <c r="Q65" s="1"/>
    </row>
    <row r="66" spans="1:17" ht="18.75">
      <c r="A66" s="3"/>
      <c r="B66" s="6" t="s">
        <v>20</v>
      </c>
      <c r="C66" s="11" t="s">
        <v>13</v>
      </c>
      <c r="D66" s="16">
        <v>45</v>
      </c>
      <c r="E66" s="15">
        <v>17</v>
      </c>
      <c r="F66" s="16">
        <f t="shared" si="5"/>
        <v>-62.22222222222222</v>
      </c>
      <c r="G66" s="16">
        <v>81</v>
      </c>
      <c r="H66" s="16">
        <v>178</v>
      </c>
      <c r="I66" s="16">
        <f t="shared" si="6"/>
        <v>119.75308641975309</v>
      </c>
      <c r="J66" s="15">
        <v>264</v>
      </c>
      <c r="K66" s="15">
        <v>431</v>
      </c>
      <c r="L66" s="16">
        <f t="shared" si="7"/>
        <v>63.25757575757576</v>
      </c>
      <c r="M66" s="15">
        <v>55</v>
      </c>
      <c r="N66" s="33">
        <v>59</v>
      </c>
      <c r="O66" s="16">
        <f t="shared" si="8"/>
        <v>7.2727272727272725</v>
      </c>
      <c r="P66" s="43"/>
      <c r="Q66" s="1"/>
    </row>
    <row r="67" spans="1:17" ht="18.75">
      <c r="A67" s="3"/>
      <c r="B67" s="6" t="s">
        <v>21</v>
      </c>
      <c r="C67" s="11" t="s">
        <v>13</v>
      </c>
      <c r="D67" s="16">
        <v>436</v>
      </c>
      <c r="E67" s="15">
        <v>289</v>
      </c>
      <c r="F67" s="16">
        <f t="shared" si="5"/>
        <v>-33.715596330275226</v>
      </c>
      <c r="G67" s="16">
        <v>181</v>
      </c>
      <c r="H67" s="16">
        <v>506</v>
      </c>
      <c r="I67" s="16">
        <f t="shared" si="6"/>
        <v>179.55801104972375</v>
      </c>
      <c r="J67" s="15">
        <v>239</v>
      </c>
      <c r="K67" s="15">
        <v>406</v>
      </c>
      <c r="L67" s="35">
        <f t="shared" si="7"/>
        <v>69.8744769874477</v>
      </c>
      <c r="M67" s="15">
        <v>115</v>
      </c>
      <c r="N67" s="33">
        <v>193</v>
      </c>
      <c r="O67" s="35">
        <f t="shared" si="8"/>
        <v>67.82608695652173</v>
      </c>
      <c r="P67" s="43"/>
      <c r="Q67" s="1"/>
    </row>
    <row r="68" spans="1:17" ht="37.5">
      <c r="A68" s="3">
        <v>4</v>
      </c>
      <c r="B68" s="4" t="s">
        <v>22</v>
      </c>
      <c r="C68" s="11" t="s">
        <v>13</v>
      </c>
      <c r="D68" s="70">
        <f>SUM(D69:D75)</f>
        <v>4099</v>
      </c>
      <c r="E68" s="70">
        <f>SUM(E69:E75)</f>
        <v>707</v>
      </c>
      <c r="F68" s="70">
        <f t="shared" si="5"/>
        <v>-82.75189070505002</v>
      </c>
      <c r="G68" s="70">
        <f>SUM(G69:G75)</f>
        <v>4998</v>
      </c>
      <c r="H68" s="70">
        <v>23349</v>
      </c>
      <c r="I68" s="70">
        <f t="shared" si="6"/>
        <v>367.1668667466987</v>
      </c>
      <c r="J68" s="67">
        <f>SUM(J69+SUM(J71:J75))</f>
        <v>2042</v>
      </c>
      <c r="K68" s="67">
        <f>SUM(K69+SUM(K71:K75))</f>
        <v>1245</v>
      </c>
      <c r="L68" s="73">
        <f t="shared" si="7"/>
        <v>-39.03036238981391</v>
      </c>
      <c r="M68" s="67">
        <f>SUM(M69+SUM(M71:M75))</f>
        <v>2225</v>
      </c>
      <c r="N68" s="67">
        <f>SUM(N69+SUM(N71:N75))</f>
        <v>3757</v>
      </c>
      <c r="O68" s="73">
        <f t="shared" si="8"/>
        <v>68.85393258426966</v>
      </c>
      <c r="P68" s="43"/>
      <c r="Q68" s="1"/>
    </row>
    <row r="69" spans="1:17" ht="21.75" customHeight="1">
      <c r="A69" s="3"/>
      <c r="B69" s="6" t="s">
        <v>23</v>
      </c>
      <c r="C69" s="11" t="s">
        <v>13</v>
      </c>
      <c r="D69" s="16">
        <v>3070</v>
      </c>
      <c r="E69" s="15">
        <v>610</v>
      </c>
      <c r="F69" s="16">
        <f t="shared" si="5"/>
        <v>-80.13029315960912</v>
      </c>
      <c r="G69" s="16">
        <v>4253</v>
      </c>
      <c r="H69" s="15">
        <v>21048</v>
      </c>
      <c r="I69" s="16">
        <f t="shared" si="6"/>
        <v>394.89771925699506</v>
      </c>
      <c r="J69" s="15">
        <v>1867</v>
      </c>
      <c r="K69" s="15">
        <v>1192</v>
      </c>
      <c r="L69" s="35">
        <f t="shared" si="7"/>
        <v>-36.15425816818425</v>
      </c>
      <c r="M69" s="15">
        <v>2014</v>
      </c>
      <c r="N69" s="33">
        <v>3569</v>
      </c>
      <c r="O69" s="35">
        <f t="shared" si="8"/>
        <v>77.2095332671301</v>
      </c>
      <c r="P69" s="43"/>
      <c r="Q69" s="1"/>
    </row>
    <row r="70" spans="1:17" ht="37.5">
      <c r="A70" s="3"/>
      <c r="B70" s="6" t="s">
        <v>24</v>
      </c>
      <c r="C70" s="11" t="s">
        <v>13</v>
      </c>
      <c r="D70" s="16"/>
      <c r="E70" s="15"/>
      <c r="F70" s="16"/>
      <c r="G70" s="16"/>
      <c r="H70" s="15"/>
      <c r="I70" s="16"/>
      <c r="J70" s="15"/>
      <c r="K70" s="15"/>
      <c r="L70" s="35"/>
      <c r="M70" s="15"/>
      <c r="N70" s="33"/>
      <c r="O70" s="35"/>
      <c r="P70" s="43"/>
      <c r="Q70" s="1"/>
    </row>
    <row r="71" spans="1:17" ht="18.75">
      <c r="A71" s="3"/>
      <c r="B71" s="6" t="s">
        <v>25</v>
      </c>
      <c r="C71" s="11" t="s">
        <v>13</v>
      </c>
      <c r="D71" s="16">
        <v>641</v>
      </c>
      <c r="E71" s="16">
        <v>0</v>
      </c>
      <c r="F71" s="16">
        <f t="shared" si="5"/>
        <v>-100</v>
      </c>
      <c r="G71" s="16">
        <v>712</v>
      </c>
      <c r="H71" s="15">
        <v>2286</v>
      </c>
      <c r="I71" s="16">
        <f t="shared" si="6"/>
        <v>221.06741573033707</v>
      </c>
      <c r="J71" s="15">
        <v>144</v>
      </c>
      <c r="K71" s="15">
        <v>4</v>
      </c>
      <c r="L71" s="35">
        <f t="shared" si="7"/>
        <v>-97.22222222222221</v>
      </c>
      <c r="M71" s="15">
        <v>44</v>
      </c>
      <c r="N71" s="17">
        <v>0</v>
      </c>
      <c r="O71" s="35">
        <f t="shared" si="8"/>
        <v>-100</v>
      </c>
      <c r="P71" s="43"/>
      <c r="Q71" s="1"/>
    </row>
    <row r="72" spans="1:17" ht="18.75">
      <c r="A72" s="3"/>
      <c r="B72" s="6" t="s">
        <v>26</v>
      </c>
      <c r="C72" s="11" t="s">
        <v>13</v>
      </c>
      <c r="D72" s="16">
        <v>0</v>
      </c>
      <c r="E72" s="16">
        <v>0</v>
      </c>
      <c r="F72" s="16">
        <v>0</v>
      </c>
      <c r="G72" s="16">
        <v>33</v>
      </c>
      <c r="H72" s="17">
        <v>0</v>
      </c>
      <c r="I72" s="16">
        <f t="shared" si="6"/>
        <v>-100</v>
      </c>
      <c r="J72" s="15">
        <v>25</v>
      </c>
      <c r="K72" s="15">
        <v>31</v>
      </c>
      <c r="L72" s="35">
        <f t="shared" si="7"/>
        <v>24</v>
      </c>
      <c r="M72" s="17">
        <v>0</v>
      </c>
      <c r="N72" s="33">
        <v>37</v>
      </c>
      <c r="O72" s="35">
        <v>0</v>
      </c>
      <c r="P72" s="43"/>
      <c r="Q72" s="1"/>
    </row>
    <row r="73" spans="1:17" ht="18.75">
      <c r="A73" s="3"/>
      <c r="B73" s="6" t="s">
        <v>27</v>
      </c>
      <c r="C73" s="11" t="s">
        <v>13</v>
      </c>
      <c r="D73" s="16">
        <v>0</v>
      </c>
      <c r="E73" s="16">
        <v>0</v>
      </c>
      <c r="F73" s="16">
        <v>0</v>
      </c>
      <c r="G73" s="17">
        <v>0</v>
      </c>
      <c r="H73" s="17">
        <v>0</v>
      </c>
      <c r="I73" s="16">
        <v>0</v>
      </c>
      <c r="J73" s="17">
        <v>0</v>
      </c>
      <c r="K73" s="17">
        <v>0</v>
      </c>
      <c r="L73" s="35">
        <v>0</v>
      </c>
      <c r="M73" s="17">
        <v>0</v>
      </c>
      <c r="N73" s="17">
        <v>0</v>
      </c>
      <c r="O73" s="35">
        <v>0</v>
      </c>
      <c r="P73" s="43"/>
      <c r="Q73" s="1"/>
    </row>
    <row r="74" spans="1:17" ht="18.75">
      <c r="A74" s="3"/>
      <c r="B74" s="6" t="s">
        <v>28</v>
      </c>
      <c r="C74" s="11" t="s">
        <v>13</v>
      </c>
      <c r="D74" s="16">
        <v>0</v>
      </c>
      <c r="E74" s="16">
        <v>0</v>
      </c>
      <c r="F74" s="16">
        <v>0</v>
      </c>
      <c r="G74" s="17">
        <v>0</v>
      </c>
      <c r="H74" s="17">
        <v>0</v>
      </c>
      <c r="I74" s="16">
        <v>0</v>
      </c>
      <c r="J74" s="17">
        <v>0</v>
      </c>
      <c r="K74" s="17">
        <v>0</v>
      </c>
      <c r="L74" s="35">
        <v>0</v>
      </c>
      <c r="M74" s="17">
        <v>0</v>
      </c>
      <c r="N74" s="17">
        <v>0</v>
      </c>
      <c r="O74" s="35">
        <v>0</v>
      </c>
      <c r="P74" s="43"/>
      <c r="Q74" s="1"/>
    </row>
    <row r="75" spans="1:17" ht="18.75">
      <c r="A75" s="3"/>
      <c r="B75" s="6" t="s">
        <v>29</v>
      </c>
      <c r="C75" s="11" t="s">
        <v>13</v>
      </c>
      <c r="D75" s="16">
        <v>388</v>
      </c>
      <c r="E75" s="15">
        <v>97</v>
      </c>
      <c r="F75" s="16">
        <f t="shared" si="5"/>
        <v>-75</v>
      </c>
      <c r="G75" s="17">
        <v>0</v>
      </c>
      <c r="H75" s="15">
        <v>15</v>
      </c>
      <c r="I75" s="16">
        <v>0</v>
      </c>
      <c r="J75" s="15">
        <v>6</v>
      </c>
      <c r="K75" s="15">
        <v>18</v>
      </c>
      <c r="L75" s="35">
        <f t="shared" si="7"/>
        <v>200</v>
      </c>
      <c r="M75" s="15">
        <v>167</v>
      </c>
      <c r="N75" s="33">
        <v>151</v>
      </c>
      <c r="O75" s="35">
        <f t="shared" si="8"/>
        <v>-9.580838323353294</v>
      </c>
      <c r="P75" s="43"/>
      <c r="Q75" s="1"/>
    </row>
    <row r="76" spans="1:17" ht="37.5">
      <c r="A76" s="3">
        <v>5</v>
      </c>
      <c r="B76" s="4" t="s">
        <v>30</v>
      </c>
      <c r="C76" s="11" t="s">
        <v>13</v>
      </c>
      <c r="D76" s="70">
        <f>SUM(D77:D86)</f>
        <v>4172</v>
      </c>
      <c r="E76" s="67">
        <v>2671</v>
      </c>
      <c r="F76" s="70">
        <f t="shared" si="5"/>
        <v>-35.97794822627037</v>
      </c>
      <c r="G76" s="70">
        <f>SUM(G77:G86)</f>
        <v>3544</v>
      </c>
      <c r="H76" s="70">
        <f>SUM(H77:H86)</f>
        <v>19750</v>
      </c>
      <c r="I76" s="70">
        <f t="shared" si="6"/>
        <v>457.2799097065463</v>
      </c>
      <c r="J76" s="67">
        <f>SUM(J77:J86)</f>
        <v>608</v>
      </c>
      <c r="K76" s="71">
        <v>753</v>
      </c>
      <c r="L76" s="73">
        <f t="shared" si="7"/>
        <v>23.848684210526315</v>
      </c>
      <c r="M76" s="67">
        <f>SUM(M77:M86)</f>
        <v>566</v>
      </c>
      <c r="N76" s="71">
        <v>753</v>
      </c>
      <c r="O76" s="73">
        <f t="shared" si="8"/>
        <v>33.03886925795053</v>
      </c>
      <c r="P76" s="43"/>
      <c r="Q76" s="1"/>
    </row>
    <row r="77" spans="1:17" ht="37.5">
      <c r="A77" s="3"/>
      <c r="B77" s="6" t="s">
        <v>31</v>
      </c>
      <c r="C77" s="11" t="s">
        <v>13</v>
      </c>
      <c r="D77" s="16">
        <v>2618</v>
      </c>
      <c r="E77" s="15">
        <v>271</v>
      </c>
      <c r="F77" s="16">
        <f t="shared" si="5"/>
        <v>-89.64858670741023</v>
      </c>
      <c r="G77" s="16">
        <v>2272</v>
      </c>
      <c r="H77" s="15">
        <v>10682</v>
      </c>
      <c r="I77" s="16">
        <f t="shared" si="6"/>
        <v>370.15845070422534</v>
      </c>
      <c r="J77" s="15">
        <v>120</v>
      </c>
      <c r="K77" s="33">
        <v>174</v>
      </c>
      <c r="L77" s="35">
        <f t="shared" si="7"/>
        <v>45</v>
      </c>
      <c r="M77" s="15">
        <v>24</v>
      </c>
      <c r="N77" s="17">
        <v>0</v>
      </c>
      <c r="O77" s="35">
        <f t="shared" si="8"/>
        <v>-100</v>
      </c>
      <c r="P77" s="43"/>
      <c r="Q77" s="1"/>
    </row>
    <row r="78" spans="1:17" ht="18.75">
      <c r="A78" s="3"/>
      <c r="B78" s="6" t="s">
        <v>32</v>
      </c>
      <c r="C78" s="11"/>
      <c r="D78" s="16"/>
      <c r="E78" s="15"/>
      <c r="F78" s="16"/>
      <c r="G78" s="16"/>
      <c r="H78" s="15"/>
      <c r="I78" s="16"/>
      <c r="J78" s="15"/>
      <c r="K78" s="33"/>
      <c r="L78" s="35"/>
      <c r="M78" s="15"/>
      <c r="N78" s="33"/>
      <c r="O78" s="35"/>
      <c r="P78" s="43"/>
      <c r="Q78" s="1"/>
    </row>
    <row r="79" spans="1:17" ht="18.75">
      <c r="A79" s="3"/>
      <c r="B79" s="6" t="s">
        <v>33</v>
      </c>
      <c r="C79" s="11" t="s">
        <v>13</v>
      </c>
      <c r="D79" s="16">
        <v>0</v>
      </c>
      <c r="E79" s="15">
        <v>0</v>
      </c>
      <c r="F79" s="16">
        <v>0</v>
      </c>
      <c r="G79" s="16">
        <v>0</v>
      </c>
      <c r="H79" s="15">
        <v>0</v>
      </c>
      <c r="I79" s="16">
        <v>0</v>
      </c>
      <c r="J79" s="15">
        <v>5</v>
      </c>
      <c r="K79" s="17">
        <v>0</v>
      </c>
      <c r="L79" s="35">
        <f t="shared" si="7"/>
        <v>-100</v>
      </c>
      <c r="M79" s="17">
        <v>0</v>
      </c>
      <c r="N79" s="17">
        <v>0</v>
      </c>
      <c r="O79" s="35" t="e">
        <f t="shared" si="8"/>
        <v>#DIV/0!</v>
      </c>
      <c r="P79" s="43"/>
      <c r="Q79" s="1"/>
    </row>
    <row r="80" spans="1:17" ht="18.75">
      <c r="A80" s="3"/>
      <c r="B80" s="6" t="s">
        <v>25</v>
      </c>
      <c r="C80" s="11" t="s">
        <v>34</v>
      </c>
      <c r="D80" s="16">
        <v>308</v>
      </c>
      <c r="E80" s="15">
        <v>261</v>
      </c>
      <c r="F80" s="16">
        <f t="shared" si="5"/>
        <v>-15.259740259740258</v>
      </c>
      <c r="G80" s="16">
        <v>165</v>
      </c>
      <c r="H80" s="15">
        <v>621</v>
      </c>
      <c r="I80" s="16">
        <f t="shared" si="6"/>
        <v>276.3636363636364</v>
      </c>
      <c r="J80" s="15">
        <v>26</v>
      </c>
      <c r="K80" s="33">
        <v>28</v>
      </c>
      <c r="L80" s="35">
        <f t="shared" si="7"/>
        <v>7.6923076923076925</v>
      </c>
      <c r="M80" s="15">
        <v>368</v>
      </c>
      <c r="N80" s="33">
        <v>852</v>
      </c>
      <c r="O80" s="35">
        <f t="shared" si="8"/>
        <v>131.52173913043478</v>
      </c>
      <c r="P80" s="43"/>
      <c r="Q80" s="1"/>
    </row>
    <row r="81" spans="1:17" ht="18.75">
      <c r="A81" s="3"/>
      <c r="B81" s="6" t="s">
        <v>35</v>
      </c>
      <c r="C81" s="11" t="s">
        <v>34</v>
      </c>
      <c r="D81" s="16">
        <v>0</v>
      </c>
      <c r="E81" s="16">
        <v>0</v>
      </c>
      <c r="F81" s="16">
        <v>0</v>
      </c>
      <c r="G81" s="16">
        <v>0</v>
      </c>
      <c r="H81" s="15">
        <v>0</v>
      </c>
      <c r="I81" s="16">
        <v>0</v>
      </c>
      <c r="J81" s="17">
        <v>0</v>
      </c>
      <c r="K81" s="17">
        <v>0</v>
      </c>
      <c r="L81" s="35">
        <v>0</v>
      </c>
      <c r="M81" s="17">
        <v>0</v>
      </c>
      <c r="N81" s="17">
        <v>0</v>
      </c>
      <c r="O81" s="35">
        <v>0</v>
      </c>
      <c r="P81" s="43"/>
      <c r="Q81" s="1"/>
    </row>
    <row r="82" spans="1:17" ht="18.75">
      <c r="A82" s="3"/>
      <c r="B82" s="6" t="s">
        <v>36</v>
      </c>
      <c r="C82" s="11" t="s">
        <v>34</v>
      </c>
      <c r="D82" s="16">
        <v>429</v>
      </c>
      <c r="E82" s="16">
        <v>0</v>
      </c>
      <c r="F82" s="16">
        <f t="shared" si="5"/>
        <v>-100</v>
      </c>
      <c r="G82" s="16">
        <v>100</v>
      </c>
      <c r="H82" s="15">
        <v>83</v>
      </c>
      <c r="I82" s="16">
        <f t="shared" si="6"/>
        <v>-17</v>
      </c>
      <c r="J82" s="15">
        <v>42</v>
      </c>
      <c r="K82" s="33">
        <v>23</v>
      </c>
      <c r="L82" s="35">
        <f t="shared" si="7"/>
        <v>-45.23809523809524</v>
      </c>
      <c r="M82" s="15">
        <v>44</v>
      </c>
      <c r="N82" s="33">
        <v>57</v>
      </c>
      <c r="O82" s="35">
        <f t="shared" si="8"/>
        <v>29.545454545454547</v>
      </c>
      <c r="P82" s="43"/>
      <c r="Q82" s="1"/>
    </row>
    <row r="83" spans="1:17" ht="18.75">
      <c r="A83" s="3"/>
      <c r="B83" s="6" t="s">
        <v>37</v>
      </c>
      <c r="C83" s="11" t="s">
        <v>34</v>
      </c>
      <c r="D83" s="16">
        <v>457</v>
      </c>
      <c r="E83" s="16">
        <v>0</v>
      </c>
      <c r="F83" s="16">
        <f t="shared" si="5"/>
        <v>-100</v>
      </c>
      <c r="G83" s="16">
        <v>249</v>
      </c>
      <c r="H83" s="15">
        <v>314</v>
      </c>
      <c r="I83" s="16">
        <f t="shared" si="6"/>
        <v>26.104417670682732</v>
      </c>
      <c r="J83" s="15">
        <v>87</v>
      </c>
      <c r="K83" s="33">
        <v>3</v>
      </c>
      <c r="L83" s="35">
        <f t="shared" si="7"/>
        <v>-96.55172413793103</v>
      </c>
      <c r="M83" s="15">
        <v>122</v>
      </c>
      <c r="N83" s="33">
        <v>207</v>
      </c>
      <c r="O83" s="35">
        <f t="shared" si="8"/>
        <v>69.67213114754098</v>
      </c>
      <c r="P83" s="43"/>
      <c r="Q83" s="1"/>
    </row>
    <row r="84" spans="1:17" ht="18.75">
      <c r="A84" s="3"/>
      <c r="B84" s="6" t="s">
        <v>38</v>
      </c>
      <c r="C84" s="11" t="s">
        <v>13</v>
      </c>
      <c r="D84" s="16">
        <v>0</v>
      </c>
      <c r="E84" s="16">
        <v>0</v>
      </c>
      <c r="F84" s="16">
        <v>0</v>
      </c>
      <c r="G84" s="17">
        <v>0</v>
      </c>
      <c r="H84" s="17">
        <v>0</v>
      </c>
      <c r="I84" s="16">
        <v>0</v>
      </c>
      <c r="J84" s="17">
        <v>0</v>
      </c>
      <c r="K84" s="17">
        <v>0</v>
      </c>
      <c r="L84" s="35">
        <v>0</v>
      </c>
      <c r="M84" s="17">
        <v>0</v>
      </c>
      <c r="N84" s="17">
        <v>0</v>
      </c>
      <c r="O84" s="35">
        <v>0</v>
      </c>
      <c r="P84" s="43"/>
      <c r="Q84" s="1"/>
    </row>
    <row r="85" spans="1:17" ht="18.75">
      <c r="A85" s="3"/>
      <c r="B85" s="6" t="s">
        <v>28</v>
      </c>
      <c r="C85" s="11" t="s">
        <v>13</v>
      </c>
      <c r="D85" s="16">
        <v>0</v>
      </c>
      <c r="E85" s="16">
        <v>0</v>
      </c>
      <c r="F85" s="16">
        <v>0</v>
      </c>
      <c r="G85" s="17">
        <v>0</v>
      </c>
      <c r="H85" s="17">
        <v>0</v>
      </c>
      <c r="I85" s="16">
        <v>0</v>
      </c>
      <c r="J85" s="17">
        <v>0</v>
      </c>
      <c r="K85" s="17">
        <v>0</v>
      </c>
      <c r="L85" s="35">
        <v>0</v>
      </c>
      <c r="M85" s="17">
        <v>0</v>
      </c>
      <c r="N85" s="17">
        <v>0</v>
      </c>
      <c r="O85" s="35">
        <v>0</v>
      </c>
      <c r="P85" s="43"/>
      <c r="Q85" s="1"/>
    </row>
    <row r="86" spans="1:17" ht="18.75">
      <c r="A86" s="3"/>
      <c r="B86" s="6" t="s">
        <v>39</v>
      </c>
      <c r="C86" s="11" t="s">
        <v>13</v>
      </c>
      <c r="D86" s="16">
        <v>360</v>
      </c>
      <c r="E86" s="15">
        <v>213</v>
      </c>
      <c r="F86" s="16">
        <f t="shared" si="5"/>
        <v>-40.833333333333336</v>
      </c>
      <c r="G86" s="16">
        <v>758</v>
      </c>
      <c r="H86" s="15">
        <v>8050</v>
      </c>
      <c r="I86" s="16">
        <f t="shared" si="6"/>
        <v>962.0052770448549</v>
      </c>
      <c r="J86" s="15">
        <v>328</v>
      </c>
      <c r="K86" s="33">
        <v>288</v>
      </c>
      <c r="L86" s="35">
        <f t="shared" si="7"/>
        <v>-12.195121951219512</v>
      </c>
      <c r="M86" s="15">
        <v>8</v>
      </c>
      <c r="N86" s="17">
        <v>0</v>
      </c>
      <c r="O86" s="35">
        <f t="shared" si="8"/>
        <v>-100</v>
      </c>
      <c r="P86" s="28"/>
      <c r="Q86" s="1"/>
    </row>
    <row r="87" spans="1:17" ht="18.75">
      <c r="A87" s="3">
        <v>6</v>
      </c>
      <c r="B87" s="7" t="s">
        <v>61</v>
      </c>
      <c r="C87" s="11" t="s">
        <v>40</v>
      </c>
      <c r="D87" s="74">
        <v>69</v>
      </c>
      <c r="E87" s="72">
        <v>4</v>
      </c>
      <c r="F87" s="70">
        <f t="shared" si="5"/>
        <v>-94.20289855072464</v>
      </c>
      <c r="G87" s="74">
        <v>85</v>
      </c>
      <c r="H87" s="72">
        <v>229</v>
      </c>
      <c r="I87" s="70">
        <f t="shared" si="6"/>
        <v>169.41176470588235</v>
      </c>
      <c r="J87" s="72">
        <v>66</v>
      </c>
      <c r="K87" s="72">
        <v>70</v>
      </c>
      <c r="L87" s="35">
        <f t="shared" si="7"/>
        <v>6.0606060606060606</v>
      </c>
      <c r="M87" s="72">
        <v>50</v>
      </c>
      <c r="N87" s="72">
        <v>61</v>
      </c>
      <c r="O87" s="35">
        <f t="shared" si="8"/>
        <v>22</v>
      </c>
      <c r="P87" s="28"/>
      <c r="Q87" s="1"/>
    </row>
    <row r="88" spans="1:17" ht="18.75">
      <c r="A88" s="3"/>
      <c r="B88" s="8" t="s">
        <v>41</v>
      </c>
      <c r="C88" s="11" t="s">
        <v>40</v>
      </c>
      <c r="D88" s="22">
        <v>9</v>
      </c>
      <c r="E88" s="20">
        <v>4</v>
      </c>
      <c r="F88" s="16">
        <f t="shared" si="5"/>
        <v>-55.55555555555556</v>
      </c>
      <c r="G88" s="22">
        <v>9</v>
      </c>
      <c r="H88" s="20">
        <v>14</v>
      </c>
      <c r="I88" s="16">
        <f t="shared" si="6"/>
        <v>55.55555555555556</v>
      </c>
      <c r="J88" s="20">
        <v>14</v>
      </c>
      <c r="K88" s="20">
        <v>17</v>
      </c>
      <c r="L88" s="35">
        <f t="shared" si="7"/>
        <v>21.428571428571427</v>
      </c>
      <c r="M88" s="24">
        <v>7</v>
      </c>
      <c r="N88" s="24">
        <v>7</v>
      </c>
      <c r="O88" s="35">
        <f t="shared" si="8"/>
        <v>0</v>
      </c>
      <c r="P88" s="43"/>
      <c r="Q88" s="1"/>
    </row>
    <row r="89" spans="1:17" ht="18.75">
      <c r="A89" s="3">
        <v>7</v>
      </c>
      <c r="B89" s="7" t="s">
        <v>42</v>
      </c>
      <c r="C89" s="11" t="s">
        <v>34</v>
      </c>
      <c r="D89" s="70">
        <v>2396</v>
      </c>
      <c r="E89" s="68">
        <v>1338</v>
      </c>
      <c r="F89" s="70">
        <f t="shared" si="5"/>
        <v>-44.15692821368948</v>
      </c>
      <c r="G89" s="70">
        <v>2648</v>
      </c>
      <c r="H89" s="68">
        <v>7866</v>
      </c>
      <c r="I89" s="70">
        <f t="shared" si="6"/>
        <v>197.05438066465257</v>
      </c>
      <c r="J89" s="68">
        <v>2529.6</v>
      </c>
      <c r="K89" s="68">
        <v>3474.5</v>
      </c>
      <c r="L89" s="73">
        <f t="shared" si="7"/>
        <v>37.35373181530677</v>
      </c>
      <c r="M89" s="77">
        <v>2468</v>
      </c>
      <c r="N89" s="77">
        <v>3395.938</v>
      </c>
      <c r="O89" s="73">
        <f t="shared" si="8"/>
        <v>37.59878444084279</v>
      </c>
      <c r="P89" s="43"/>
      <c r="Q89" s="1"/>
    </row>
    <row r="90" spans="1:17" ht="18.75">
      <c r="A90" s="3">
        <v>8</v>
      </c>
      <c r="B90" s="7" t="s">
        <v>43</v>
      </c>
      <c r="C90" s="12"/>
      <c r="D90" s="16"/>
      <c r="E90" s="17"/>
      <c r="F90" s="16"/>
      <c r="G90" s="16"/>
      <c r="H90" s="17"/>
      <c r="I90" s="16"/>
      <c r="J90" s="17"/>
      <c r="K90" s="17"/>
      <c r="L90" s="16"/>
      <c r="M90" s="17"/>
      <c r="N90" s="17"/>
      <c r="O90" s="16"/>
      <c r="P90" s="43"/>
      <c r="Q90" s="1"/>
    </row>
    <row r="91" spans="1:17" ht="18.75">
      <c r="A91" s="3"/>
      <c r="B91" s="8" t="s">
        <v>44</v>
      </c>
      <c r="C91" s="11" t="s">
        <v>45</v>
      </c>
      <c r="D91" s="16">
        <v>2900</v>
      </c>
      <c r="E91" s="17">
        <v>3200</v>
      </c>
      <c r="F91" s="16">
        <f t="shared" si="5"/>
        <v>10.344827586206897</v>
      </c>
      <c r="G91" s="16">
        <v>2593</v>
      </c>
      <c r="H91" s="17">
        <v>2862</v>
      </c>
      <c r="I91" s="16">
        <f t="shared" si="6"/>
        <v>10.374084072502892</v>
      </c>
      <c r="J91" s="17">
        <v>3190</v>
      </c>
      <c r="K91" s="17">
        <v>4136</v>
      </c>
      <c r="L91" s="35">
        <f t="shared" si="7"/>
        <v>29.655172413793103</v>
      </c>
      <c r="M91" s="17">
        <v>4205.1</v>
      </c>
      <c r="N91" s="17">
        <v>4639.26</v>
      </c>
      <c r="O91" s="35">
        <f t="shared" si="8"/>
        <v>10.324605835770845</v>
      </c>
      <c r="P91" s="43"/>
      <c r="Q91" s="1"/>
    </row>
    <row r="92" spans="1:17" ht="18.75">
      <c r="A92" s="3"/>
      <c r="B92" s="8" t="s">
        <v>46</v>
      </c>
      <c r="C92" s="11" t="s">
        <v>45</v>
      </c>
      <c r="D92" s="16">
        <v>7300</v>
      </c>
      <c r="E92" s="17">
        <v>9700</v>
      </c>
      <c r="F92" s="16">
        <f t="shared" si="5"/>
        <v>32.87671232876712</v>
      </c>
      <c r="G92" s="16">
        <v>8318</v>
      </c>
      <c r="H92" s="17">
        <v>9077</v>
      </c>
      <c r="I92" s="16">
        <f t="shared" si="6"/>
        <v>9.124789612887714</v>
      </c>
      <c r="J92" s="17">
        <v>8103</v>
      </c>
      <c r="K92" s="17">
        <v>9226</v>
      </c>
      <c r="L92" s="35">
        <f t="shared" si="7"/>
        <v>13.85906454399605</v>
      </c>
      <c r="M92" s="17">
        <v>8834.07</v>
      </c>
      <c r="N92" s="17">
        <v>10065.12</v>
      </c>
      <c r="O92" s="35">
        <f t="shared" si="8"/>
        <v>13.93525294682973</v>
      </c>
      <c r="P92" s="43"/>
      <c r="Q92" s="1"/>
    </row>
    <row r="93" spans="1:17" ht="18.75">
      <c r="A93" s="3">
        <v>9</v>
      </c>
      <c r="B93" s="7" t="s">
        <v>47</v>
      </c>
      <c r="C93" s="11" t="s">
        <v>48</v>
      </c>
      <c r="D93" s="17">
        <v>0</v>
      </c>
      <c r="E93" s="17">
        <v>0</v>
      </c>
      <c r="F93" s="17"/>
      <c r="G93" s="16">
        <v>0</v>
      </c>
      <c r="H93" s="17">
        <v>34.75</v>
      </c>
      <c r="I93" s="16"/>
      <c r="J93" s="17">
        <v>0</v>
      </c>
      <c r="K93" s="17">
        <v>1</v>
      </c>
      <c r="L93" s="16"/>
      <c r="M93" s="17">
        <v>0</v>
      </c>
      <c r="N93" s="17">
        <v>18</v>
      </c>
      <c r="O93" s="16"/>
      <c r="P93" s="43"/>
      <c r="Q93" s="1"/>
    </row>
    <row r="94" spans="1:17" ht="18">
      <c r="A94" s="3">
        <v>10</v>
      </c>
      <c r="B94" s="7" t="s">
        <v>49</v>
      </c>
      <c r="C94" s="11" t="s">
        <v>48</v>
      </c>
      <c r="D94" s="17">
        <v>0</v>
      </c>
      <c r="E94" s="17">
        <v>0</v>
      </c>
      <c r="F94" s="17"/>
      <c r="G94" s="16">
        <v>0</v>
      </c>
      <c r="H94" s="17">
        <v>0.37</v>
      </c>
      <c r="I94" s="16"/>
      <c r="J94" s="17">
        <v>0</v>
      </c>
      <c r="K94" s="17">
        <f>37/11113</f>
        <v>0.0033294339962206426</v>
      </c>
      <c r="L94" s="16"/>
      <c r="M94" s="17">
        <v>0</v>
      </c>
      <c r="N94" s="17">
        <v>23</v>
      </c>
      <c r="O94" s="16"/>
      <c r="P94" s="43"/>
      <c r="Q94" s="1"/>
    </row>
    <row r="95" spans="1:17" ht="18">
      <c r="A95" s="9"/>
      <c r="B95" s="10"/>
      <c r="C95" s="9"/>
      <c r="D95" s="32"/>
      <c r="E95" s="32"/>
      <c r="F95" s="32"/>
      <c r="G95" s="32"/>
      <c r="H95" s="32"/>
      <c r="I95" s="32"/>
      <c r="J95" s="32"/>
      <c r="K95" s="32"/>
      <c r="L95" s="32"/>
      <c r="M95" s="32"/>
      <c r="N95" s="84"/>
      <c r="O95" s="43"/>
      <c r="P95" s="43"/>
      <c r="Q95" s="1"/>
    </row>
    <row r="96" spans="1:17" ht="18">
      <c r="A96" s="9"/>
      <c r="B96" s="10"/>
      <c r="C96" s="9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84"/>
      <c r="O96" s="43"/>
      <c r="P96" s="43"/>
      <c r="Q96" s="1"/>
    </row>
    <row r="97" spans="1:17" ht="18">
      <c r="A97" s="9"/>
      <c r="B97" s="10"/>
      <c r="C97" s="9"/>
      <c r="D97" s="32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1"/>
      <c r="P97" s="44"/>
      <c r="Q97" s="1"/>
    </row>
    <row r="98" spans="1:17" ht="38.25" customHeight="1">
      <c r="A98" s="112" t="s">
        <v>2</v>
      </c>
      <c r="B98" s="116" t="s">
        <v>3</v>
      </c>
      <c r="C98" s="119"/>
      <c r="D98" s="108" t="s">
        <v>54</v>
      </c>
      <c r="E98" s="109"/>
      <c r="F98" s="110"/>
      <c r="G98" s="108" t="s">
        <v>53</v>
      </c>
      <c r="H98" s="109"/>
      <c r="I98" s="110"/>
      <c r="J98" s="111" t="s">
        <v>86</v>
      </c>
      <c r="K98" s="111"/>
      <c r="L98" s="111"/>
      <c r="M98" s="108" t="s">
        <v>89</v>
      </c>
      <c r="N98" s="109"/>
      <c r="O98" s="110"/>
      <c r="P98" s="44"/>
      <c r="Q98" s="1"/>
    </row>
    <row r="99" spans="1:17" ht="21" customHeight="1">
      <c r="A99" s="113"/>
      <c r="B99" s="118"/>
      <c r="C99" s="120"/>
      <c r="D99" s="18" t="s">
        <v>69</v>
      </c>
      <c r="E99" s="37" t="s">
        <v>70</v>
      </c>
      <c r="F99" s="37" t="s">
        <v>5</v>
      </c>
      <c r="G99" s="18" t="s">
        <v>69</v>
      </c>
      <c r="H99" s="37" t="s">
        <v>70</v>
      </c>
      <c r="I99" s="37" t="s">
        <v>5</v>
      </c>
      <c r="J99" s="18" t="s">
        <v>69</v>
      </c>
      <c r="K99" s="37" t="s">
        <v>70</v>
      </c>
      <c r="L99" s="37" t="s">
        <v>5</v>
      </c>
      <c r="M99" s="18" t="s">
        <v>69</v>
      </c>
      <c r="N99" s="37" t="s">
        <v>70</v>
      </c>
      <c r="O99" s="81" t="s">
        <v>5</v>
      </c>
      <c r="P99" s="76"/>
      <c r="Q99" s="1"/>
    </row>
    <row r="100" spans="1:17" ht="34.5">
      <c r="A100" s="3">
        <v>1</v>
      </c>
      <c r="B100" s="4" t="s">
        <v>94</v>
      </c>
      <c r="C100" s="11" t="s">
        <v>7</v>
      </c>
      <c r="D100" s="67">
        <v>1707</v>
      </c>
      <c r="E100" s="67">
        <v>1635</v>
      </c>
      <c r="F100" s="70">
        <f>(E100-D100)/D100*100</f>
        <v>-4.21792618629174</v>
      </c>
      <c r="G100" s="67">
        <v>60572</v>
      </c>
      <c r="H100" s="67">
        <v>103728</v>
      </c>
      <c r="I100" s="70">
        <f>(H100-G100)/G100*100</f>
        <v>71.24744106187677</v>
      </c>
      <c r="J100" s="67">
        <v>6799</v>
      </c>
      <c r="K100" s="67">
        <v>2862</v>
      </c>
      <c r="L100" s="73">
        <f>(K100-J100)/J100*100</f>
        <v>-57.905574349169</v>
      </c>
      <c r="M100" s="67">
        <v>9599</v>
      </c>
      <c r="N100" s="67">
        <v>8797</v>
      </c>
      <c r="O100" s="73">
        <f>(N100-M100)/M100*100</f>
        <v>-8.355036983019065</v>
      </c>
      <c r="P100" s="42"/>
      <c r="Q100" s="1"/>
    </row>
    <row r="101" spans="1:17" ht="18">
      <c r="A101" s="3"/>
      <c r="B101" s="6" t="s">
        <v>8</v>
      </c>
      <c r="C101" s="11"/>
      <c r="D101" s="15"/>
      <c r="E101" s="15"/>
      <c r="F101" s="16"/>
      <c r="G101" s="15"/>
      <c r="H101" s="15"/>
      <c r="I101" s="16"/>
      <c r="J101" s="15"/>
      <c r="K101" s="15"/>
      <c r="L101" s="35"/>
      <c r="M101" s="15"/>
      <c r="N101" s="15"/>
      <c r="O101" s="35"/>
      <c r="P101" s="43"/>
      <c r="Q101" s="1"/>
    </row>
    <row r="102" spans="1:17" ht="18">
      <c r="A102" s="3"/>
      <c r="B102" s="6" t="s">
        <v>9</v>
      </c>
      <c r="C102" s="11" t="s">
        <v>7</v>
      </c>
      <c r="D102" s="15">
        <v>8</v>
      </c>
      <c r="E102" s="15">
        <v>108</v>
      </c>
      <c r="F102" s="16" t="s">
        <v>65</v>
      </c>
      <c r="G102" s="15"/>
      <c r="H102" s="15">
        <v>1059</v>
      </c>
      <c r="I102" s="16" t="s">
        <v>65</v>
      </c>
      <c r="J102" s="15">
        <v>1</v>
      </c>
      <c r="K102" s="15"/>
      <c r="L102" s="35" t="s">
        <v>65</v>
      </c>
      <c r="M102" s="15"/>
      <c r="N102" s="15"/>
      <c r="O102" s="35" t="s">
        <v>65</v>
      </c>
      <c r="P102" s="43"/>
      <c r="Q102" s="1"/>
    </row>
    <row r="103" spans="1:17" ht="18">
      <c r="A103" s="3"/>
      <c r="B103" s="6" t="s">
        <v>10</v>
      </c>
      <c r="C103" s="11" t="s">
        <v>7</v>
      </c>
      <c r="D103" s="15"/>
      <c r="E103" s="15"/>
      <c r="F103" s="16" t="s">
        <v>65</v>
      </c>
      <c r="G103" s="15">
        <v>184</v>
      </c>
      <c r="H103" s="15"/>
      <c r="I103" s="16" t="s">
        <v>65</v>
      </c>
      <c r="J103" s="15"/>
      <c r="K103" s="15">
        <v>1652</v>
      </c>
      <c r="L103" s="35" t="s">
        <v>65</v>
      </c>
      <c r="M103" s="15">
        <v>1320</v>
      </c>
      <c r="N103" s="15">
        <v>607</v>
      </c>
      <c r="O103" s="35">
        <f aca="true" t="shared" si="9" ref="O103:O118">(N103-M103)/M103*100</f>
        <v>-54.015151515151516</v>
      </c>
      <c r="P103" s="43"/>
      <c r="Q103" s="1"/>
    </row>
    <row r="104" spans="1:17" ht="18">
      <c r="A104" s="3">
        <v>2</v>
      </c>
      <c r="B104" s="4" t="s">
        <v>11</v>
      </c>
      <c r="C104" s="11"/>
      <c r="D104" s="15"/>
      <c r="E104" s="15"/>
      <c r="F104" s="16"/>
      <c r="G104" s="15"/>
      <c r="H104" s="15"/>
      <c r="I104" s="16"/>
      <c r="J104" s="15"/>
      <c r="K104" s="15"/>
      <c r="L104" s="35"/>
      <c r="M104" s="15"/>
      <c r="N104" s="15"/>
      <c r="O104" s="35"/>
      <c r="P104" s="43"/>
      <c r="Q104" s="1"/>
    </row>
    <row r="105" spans="1:17" ht="18">
      <c r="A105" s="3"/>
      <c r="B105" s="6" t="s">
        <v>12</v>
      </c>
      <c r="C105" s="11" t="s">
        <v>13</v>
      </c>
      <c r="D105" s="15">
        <v>215</v>
      </c>
      <c r="E105" s="15">
        <v>299</v>
      </c>
      <c r="F105" s="16">
        <f aca="true" t="shared" si="10" ref="F105:F115">(E105-D105)/D105*100</f>
        <v>39.06976744186046</v>
      </c>
      <c r="G105" s="15">
        <v>14200</v>
      </c>
      <c r="H105" s="15">
        <v>14266</v>
      </c>
      <c r="I105" s="16">
        <f aca="true" t="shared" si="11" ref="I105:I115">(H105-G105)/G105*100</f>
        <v>0.4647887323943662</v>
      </c>
      <c r="J105" s="15">
        <v>21847</v>
      </c>
      <c r="K105" s="15">
        <v>0</v>
      </c>
      <c r="L105" s="35">
        <f aca="true" t="shared" si="12" ref="L105:L115">(K105-J105)/J105*100</f>
        <v>-100</v>
      </c>
      <c r="M105" s="15">
        <v>17590</v>
      </c>
      <c r="N105" s="15">
        <v>19462</v>
      </c>
      <c r="O105" s="35">
        <f t="shared" si="9"/>
        <v>10.642410460488914</v>
      </c>
      <c r="P105" s="43"/>
      <c r="Q105" s="1"/>
    </row>
    <row r="106" spans="1:17" ht="18">
      <c r="A106" s="3"/>
      <c r="B106" s="6" t="s">
        <v>14</v>
      </c>
      <c r="C106" s="11" t="s">
        <v>13</v>
      </c>
      <c r="D106" s="15">
        <v>563</v>
      </c>
      <c r="E106" s="15">
        <v>682</v>
      </c>
      <c r="F106" s="16">
        <f t="shared" si="10"/>
        <v>21.136767317939608</v>
      </c>
      <c r="G106" s="15">
        <v>32313</v>
      </c>
      <c r="H106" s="15">
        <v>34241</v>
      </c>
      <c r="I106" s="16">
        <f t="shared" si="11"/>
        <v>5.966638814099588</v>
      </c>
      <c r="J106" s="15">
        <v>46958</v>
      </c>
      <c r="K106" s="15">
        <v>5</v>
      </c>
      <c r="L106" s="35">
        <f t="shared" si="12"/>
        <v>-99.98935218706077</v>
      </c>
      <c r="M106" s="15">
        <v>24996</v>
      </c>
      <c r="N106" s="15">
        <v>28826</v>
      </c>
      <c r="O106" s="35">
        <f t="shared" si="9"/>
        <v>15.32245159225476</v>
      </c>
      <c r="P106" s="43"/>
      <c r="Q106" s="1"/>
    </row>
    <row r="107" spans="1:17" ht="18">
      <c r="A107" s="3"/>
      <c r="B107" s="6" t="s">
        <v>15</v>
      </c>
      <c r="C107" s="11" t="s">
        <v>13</v>
      </c>
      <c r="D107" s="15">
        <v>348</v>
      </c>
      <c r="E107" s="15">
        <v>383</v>
      </c>
      <c r="F107" s="16">
        <f t="shared" si="10"/>
        <v>10.057471264367816</v>
      </c>
      <c r="G107" s="15">
        <v>18113</v>
      </c>
      <c r="H107" s="15">
        <v>19975</v>
      </c>
      <c r="I107" s="16">
        <f t="shared" si="11"/>
        <v>10.279909457295865</v>
      </c>
      <c r="J107" s="15">
        <v>25111</v>
      </c>
      <c r="K107" s="15">
        <v>5</v>
      </c>
      <c r="L107" s="35">
        <f t="shared" si="12"/>
        <v>-99.98008840747083</v>
      </c>
      <c r="M107" s="15">
        <v>7406</v>
      </c>
      <c r="N107" s="15">
        <v>9364</v>
      </c>
      <c r="O107" s="35">
        <f t="shared" si="9"/>
        <v>26.43802322441264</v>
      </c>
      <c r="P107" s="43"/>
      <c r="Q107" s="1"/>
    </row>
    <row r="108" spans="1:17" ht="18">
      <c r="A108" s="3">
        <v>3</v>
      </c>
      <c r="B108" s="4" t="s">
        <v>16</v>
      </c>
      <c r="C108" s="11" t="s">
        <v>13</v>
      </c>
      <c r="D108" s="67">
        <f>SUM(D109:D113)</f>
        <v>1713</v>
      </c>
      <c r="E108" s="67">
        <f>SUM(E109:E113)</f>
        <v>1744</v>
      </c>
      <c r="F108" s="68">
        <f t="shared" si="10"/>
        <v>1.8096906012842966</v>
      </c>
      <c r="G108" s="67">
        <f>SUM(G109:G113)</f>
        <v>64650</v>
      </c>
      <c r="H108" s="67">
        <f>SUM(H109:H113)</f>
        <v>106924</v>
      </c>
      <c r="I108" s="68">
        <f t="shared" si="11"/>
        <v>65.3890177880897</v>
      </c>
      <c r="J108" s="67">
        <v>7933</v>
      </c>
      <c r="K108" s="67">
        <v>4834</v>
      </c>
      <c r="L108" s="69">
        <f t="shared" si="12"/>
        <v>-39.06466658262952</v>
      </c>
      <c r="M108" s="67">
        <f>SUM(M109:M113)</f>
        <v>15145</v>
      </c>
      <c r="N108" s="67">
        <f>SUM(N109:N113)</f>
        <v>18194</v>
      </c>
      <c r="O108" s="73">
        <f t="shared" si="9"/>
        <v>20.132056784417298</v>
      </c>
      <c r="P108" s="43"/>
      <c r="Q108" s="1"/>
    </row>
    <row r="109" spans="1:17" ht="18">
      <c r="A109" s="3"/>
      <c r="B109" s="6" t="s">
        <v>17</v>
      </c>
      <c r="C109" s="11" t="s">
        <v>13</v>
      </c>
      <c r="D109" s="15">
        <v>97</v>
      </c>
      <c r="E109" s="15">
        <v>76</v>
      </c>
      <c r="F109" s="16">
        <f t="shared" si="10"/>
        <v>-21.649484536082475</v>
      </c>
      <c r="G109" s="15">
        <v>2186</v>
      </c>
      <c r="H109" s="15">
        <v>80315</v>
      </c>
      <c r="I109" s="16">
        <f t="shared" si="11"/>
        <v>3574.062214089661</v>
      </c>
      <c r="J109" s="15">
        <v>1307</v>
      </c>
      <c r="K109" s="15">
        <v>519</v>
      </c>
      <c r="L109" s="35">
        <f t="shared" si="12"/>
        <v>-60.290742157612854</v>
      </c>
      <c r="M109" s="15">
        <v>4001</v>
      </c>
      <c r="N109" s="15">
        <v>4409</v>
      </c>
      <c r="O109" s="35">
        <f t="shared" si="9"/>
        <v>10.197450637340664</v>
      </c>
      <c r="P109" s="28"/>
      <c r="Q109" s="1"/>
    </row>
    <row r="110" spans="1:17" ht="18">
      <c r="A110" s="3"/>
      <c r="B110" s="6" t="s">
        <v>18</v>
      </c>
      <c r="C110" s="11" t="s">
        <v>13</v>
      </c>
      <c r="D110" s="15">
        <v>1057</v>
      </c>
      <c r="E110" s="15">
        <v>1218</v>
      </c>
      <c r="F110" s="16">
        <f t="shared" si="10"/>
        <v>15.2317880794702</v>
      </c>
      <c r="G110" s="15">
        <v>9318</v>
      </c>
      <c r="H110" s="15">
        <v>10635</v>
      </c>
      <c r="I110" s="16">
        <f t="shared" si="11"/>
        <v>14.133934320669672</v>
      </c>
      <c r="J110" s="15">
        <v>3981</v>
      </c>
      <c r="K110" s="15">
        <v>2549</v>
      </c>
      <c r="L110" s="35">
        <f t="shared" si="12"/>
        <v>-35.97086159256469</v>
      </c>
      <c r="M110" s="15">
        <v>4091</v>
      </c>
      <c r="N110" s="15">
        <v>5054</v>
      </c>
      <c r="O110" s="35">
        <f t="shared" si="9"/>
        <v>23.53947690051332</v>
      </c>
      <c r="P110" s="43"/>
      <c r="Q110" s="1"/>
    </row>
    <row r="111" spans="1:17" ht="18">
      <c r="A111" s="3"/>
      <c r="B111" s="6" t="s">
        <v>19</v>
      </c>
      <c r="C111" s="11" t="s">
        <v>13</v>
      </c>
      <c r="D111" s="15">
        <v>389</v>
      </c>
      <c r="E111" s="15">
        <v>270</v>
      </c>
      <c r="F111" s="16">
        <f t="shared" si="10"/>
        <v>-30.59125964010283</v>
      </c>
      <c r="G111" s="15">
        <v>3298</v>
      </c>
      <c r="H111" s="15">
        <v>2505</v>
      </c>
      <c r="I111" s="16">
        <f t="shared" si="11"/>
        <v>-24.044875682231655</v>
      </c>
      <c r="J111" s="15">
        <v>1420</v>
      </c>
      <c r="K111" s="15">
        <v>500</v>
      </c>
      <c r="L111" s="35">
        <f t="shared" si="12"/>
        <v>-64.7887323943662</v>
      </c>
      <c r="M111" s="15">
        <v>1487</v>
      </c>
      <c r="N111" s="15">
        <v>1001</v>
      </c>
      <c r="O111" s="35">
        <f t="shared" si="9"/>
        <v>-32.68325487558844</v>
      </c>
      <c r="P111" s="43"/>
      <c r="Q111" s="1"/>
    </row>
    <row r="112" spans="1:17" ht="18">
      <c r="A112" s="3"/>
      <c r="B112" s="6" t="s">
        <v>20</v>
      </c>
      <c r="C112" s="11" t="s">
        <v>13</v>
      </c>
      <c r="D112" s="15">
        <v>20</v>
      </c>
      <c r="E112" s="15">
        <v>35</v>
      </c>
      <c r="F112" s="16">
        <f t="shared" si="10"/>
        <v>75</v>
      </c>
      <c r="G112" s="15">
        <v>1596</v>
      </c>
      <c r="H112" s="15">
        <v>1499</v>
      </c>
      <c r="I112" s="16">
        <f t="shared" si="11"/>
        <v>-6.0776942355889725</v>
      </c>
      <c r="J112" s="15">
        <v>951</v>
      </c>
      <c r="K112" s="15">
        <v>570</v>
      </c>
      <c r="L112" s="35">
        <f t="shared" si="12"/>
        <v>-40.063091482649845</v>
      </c>
      <c r="M112" s="15">
        <v>1617</v>
      </c>
      <c r="N112" s="15">
        <v>2009</v>
      </c>
      <c r="O112" s="35">
        <f t="shared" si="9"/>
        <v>24.242424242424242</v>
      </c>
      <c r="P112" s="43"/>
      <c r="Q112" s="1"/>
    </row>
    <row r="113" spans="1:17" ht="18">
      <c r="A113" s="3"/>
      <c r="B113" s="6" t="s">
        <v>21</v>
      </c>
      <c r="C113" s="11" t="s">
        <v>13</v>
      </c>
      <c r="D113" s="15">
        <v>150</v>
      </c>
      <c r="E113" s="15">
        <v>145</v>
      </c>
      <c r="F113" s="16">
        <f t="shared" si="10"/>
        <v>-3.3333333333333335</v>
      </c>
      <c r="G113" s="15">
        <v>48252</v>
      </c>
      <c r="H113" s="15">
        <v>11970</v>
      </c>
      <c r="I113" s="16">
        <f t="shared" si="11"/>
        <v>-75.19273812484457</v>
      </c>
      <c r="J113" s="15">
        <v>274</v>
      </c>
      <c r="K113" s="15">
        <v>696</v>
      </c>
      <c r="L113" s="35">
        <f t="shared" si="12"/>
        <v>154.01459854014598</v>
      </c>
      <c r="M113" s="15">
        <v>3949</v>
      </c>
      <c r="N113" s="15">
        <v>5721</v>
      </c>
      <c r="O113" s="35">
        <f t="shared" si="9"/>
        <v>44.87211952393011</v>
      </c>
      <c r="P113" s="43"/>
      <c r="Q113" s="1"/>
    </row>
    <row r="114" spans="1:17" ht="18">
      <c r="A114" s="3">
        <v>4</v>
      </c>
      <c r="B114" s="4" t="s">
        <v>22</v>
      </c>
      <c r="C114" s="11" t="s">
        <v>13</v>
      </c>
      <c r="D114" s="67">
        <f>SUM(D115+SUM(D117:D121))</f>
        <v>848</v>
      </c>
      <c r="E114" s="67">
        <f>SUM(E115+SUM(E117:E121))</f>
        <v>785</v>
      </c>
      <c r="F114" s="70">
        <f t="shared" si="10"/>
        <v>-7.429245283018868</v>
      </c>
      <c r="G114" s="67">
        <f>SUM(G115+SUM(G117:G121))</f>
        <v>27893</v>
      </c>
      <c r="H114" s="67">
        <f>SUM(H115+SUM(H117:H121))</f>
        <v>58421</v>
      </c>
      <c r="I114" s="70">
        <f t="shared" si="11"/>
        <v>109.44681461298534</v>
      </c>
      <c r="J114" s="67">
        <f>SUM(J115+SUM(J117:J121))</f>
        <v>4997</v>
      </c>
      <c r="K114" s="67">
        <f>SUM(K115+SUM(K117:K121))</f>
        <v>3712</v>
      </c>
      <c r="L114" s="73">
        <f>(K115-J114)/J114*100</f>
        <v>-29.357614568741248</v>
      </c>
      <c r="M114" s="67">
        <f>SUM(M115+SUM(M117:M121))</f>
        <v>4529</v>
      </c>
      <c r="N114" s="67">
        <f>SUM(N115+SUM(N117:N121))</f>
        <v>3015</v>
      </c>
      <c r="O114" s="73">
        <f t="shared" si="9"/>
        <v>-33.42901302715831</v>
      </c>
      <c r="P114" s="43"/>
      <c r="Q114" s="1"/>
    </row>
    <row r="115" spans="1:17" ht="23.25" customHeight="1">
      <c r="A115" s="3"/>
      <c r="B115" s="6" t="s">
        <v>23</v>
      </c>
      <c r="C115" s="11" t="s">
        <v>13</v>
      </c>
      <c r="D115" s="15">
        <v>841</v>
      </c>
      <c r="E115" s="33">
        <v>785</v>
      </c>
      <c r="F115" s="16">
        <f t="shared" si="10"/>
        <v>-6.658739595719382</v>
      </c>
      <c r="G115" s="15">
        <v>26405</v>
      </c>
      <c r="H115" s="15">
        <v>57256</v>
      </c>
      <c r="I115" s="16">
        <f t="shared" si="11"/>
        <v>116.8377201287635</v>
      </c>
      <c r="J115" s="15">
        <v>4767</v>
      </c>
      <c r="K115" s="15">
        <v>3530</v>
      </c>
      <c r="L115" s="35">
        <f t="shared" si="12"/>
        <v>-25.949234319278375</v>
      </c>
      <c r="M115" s="15">
        <v>4323</v>
      </c>
      <c r="N115" s="15">
        <v>2958</v>
      </c>
      <c r="O115" s="35">
        <f t="shared" si="9"/>
        <v>-31.57529493407356</v>
      </c>
      <c r="P115" s="43"/>
      <c r="Q115" s="1"/>
    </row>
    <row r="116" spans="1:17" ht="18">
      <c r="A116" s="3"/>
      <c r="B116" s="6" t="s">
        <v>24</v>
      </c>
      <c r="C116" s="11" t="s">
        <v>13</v>
      </c>
      <c r="D116" s="17"/>
      <c r="E116" s="17"/>
      <c r="F116" s="16"/>
      <c r="G116" s="15"/>
      <c r="H116" s="15"/>
      <c r="I116" s="16"/>
      <c r="J116" s="15"/>
      <c r="K116" s="15"/>
      <c r="L116" s="35"/>
      <c r="M116" s="15"/>
      <c r="N116" s="15"/>
      <c r="O116" s="35"/>
      <c r="P116" s="43"/>
      <c r="Q116" s="1"/>
    </row>
    <row r="117" spans="1:17" ht="18">
      <c r="A117" s="3"/>
      <c r="B117" s="6" t="s">
        <v>25</v>
      </c>
      <c r="C117" s="11" t="s">
        <v>13</v>
      </c>
      <c r="D117" s="17">
        <v>0</v>
      </c>
      <c r="E117" s="17">
        <v>0</v>
      </c>
      <c r="F117" s="16">
        <v>0</v>
      </c>
      <c r="G117" s="17">
        <v>0</v>
      </c>
      <c r="H117" s="15">
        <v>1</v>
      </c>
      <c r="I117" s="16">
        <v>0</v>
      </c>
      <c r="J117" s="17">
        <v>0</v>
      </c>
      <c r="K117" s="17">
        <v>0</v>
      </c>
      <c r="L117" s="16">
        <v>0</v>
      </c>
      <c r="M117" s="15">
        <v>161</v>
      </c>
      <c r="N117" s="17">
        <v>0</v>
      </c>
      <c r="O117" s="35">
        <f t="shared" si="9"/>
        <v>-100</v>
      </c>
      <c r="P117" s="43"/>
      <c r="Q117" s="1"/>
    </row>
    <row r="118" spans="1:17" ht="18">
      <c r="A118" s="3"/>
      <c r="B118" s="6" t="s">
        <v>26</v>
      </c>
      <c r="C118" s="11" t="s">
        <v>13</v>
      </c>
      <c r="D118" s="17">
        <v>0</v>
      </c>
      <c r="E118" s="17">
        <v>0</v>
      </c>
      <c r="F118" s="16">
        <v>0</v>
      </c>
      <c r="G118" s="15">
        <v>740</v>
      </c>
      <c r="H118" s="15">
        <v>386</v>
      </c>
      <c r="I118" s="16">
        <f>(H118-G118)/G118*100</f>
        <v>-47.83783783783784</v>
      </c>
      <c r="J118" s="17">
        <v>0</v>
      </c>
      <c r="K118" s="17">
        <v>0</v>
      </c>
      <c r="L118" s="16">
        <v>0</v>
      </c>
      <c r="M118" s="15">
        <v>40</v>
      </c>
      <c r="N118" s="17">
        <v>0</v>
      </c>
      <c r="O118" s="35">
        <f t="shared" si="9"/>
        <v>-100</v>
      </c>
      <c r="P118" s="43"/>
      <c r="Q118" s="1"/>
    </row>
    <row r="119" spans="1:17" ht="18">
      <c r="A119" s="3"/>
      <c r="B119" s="6" t="s">
        <v>27</v>
      </c>
      <c r="C119" s="11" t="s">
        <v>13</v>
      </c>
      <c r="D119" s="17">
        <v>0</v>
      </c>
      <c r="E119" s="17">
        <v>0</v>
      </c>
      <c r="F119" s="16">
        <v>0</v>
      </c>
      <c r="G119" s="17">
        <v>0</v>
      </c>
      <c r="H119" s="17">
        <v>0</v>
      </c>
      <c r="I119" s="16">
        <v>0</v>
      </c>
      <c r="J119" s="17">
        <v>0</v>
      </c>
      <c r="K119" s="17">
        <v>0</v>
      </c>
      <c r="L119" s="16">
        <v>0</v>
      </c>
      <c r="M119" s="17">
        <v>0</v>
      </c>
      <c r="N119" s="17">
        <v>0</v>
      </c>
      <c r="O119" s="16">
        <v>0</v>
      </c>
      <c r="P119" s="43"/>
      <c r="Q119" s="1"/>
    </row>
    <row r="120" spans="1:17" ht="18">
      <c r="A120" s="3"/>
      <c r="B120" s="6" t="s">
        <v>28</v>
      </c>
      <c r="C120" s="11" t="s">
        <v>13</v>
      </c>
      <c r="D120" s="17">
        <v>0</v>
      </c>
      <c r="E120" s="17">
        <v>0</v>
      </c>
      <c r="F120" s="16">
        <v>0</v>
      </c>
      <c r="G120" s="17">
        <v>0</v>
      </c>
      <c r="H120" s="17">
        <v>0</v>
      </c>
      <c r="I120" s="16">
        <v>0</v>
      </c>
      <c r="J120" s="17">
        <v>0</v>
      </c>
      <c r="K120" s="17">
        <v>0</v>
      </c>
      <c r="L120" s="16">
        <v>0</v>
      </c>
      <c r="M120" s="17">
        <v>0</v>
      </c>
      <c r="N120" s="17">
        <v>0</v>
      </c>
      <c r="O120" s="16">
        <v>0</v>
      </c>
      <c r="P120" s="43"/>
      <c r="Q120" s="1"/>
    </row>
    <row r="121" spans="1:17" ht="18">
      <c r="A121" s="3"/>
      <c r="B121" s="6" t="s">
        <v>29</v>
      </c>
      <c r="C121" s="11" t="s">
        <v>13</v>
      </c>
      <c r="D121" s="15">
        <v>7</v>
      </c>
      <c r="E121" s="17">
        <v>0</v>
      </c>
      <c r="F121" s="16">
        <f>(E121-D121)/D121*100</f>
        <v>-100</v>
      </c>
      <c r="G121" s="15">
        <v>748</v>
      </c>
      <c r="H121" s="15">
        <v>778</v>
      </c>
      <c r="I121" s="16">
        <f>(H121-G121)/G121*100</f>
        <v>4.010695187165775</v>
      </c>
      <c r="J121" s="15">
        <v>230</v>
      </c>
      <c r="K121" s="15">
        <v>182</v>
      </c>
      <c r="L121" s="35">
        <f>(K121-J121)/J121*100</f>
        <v>-20.869565217391305</v>
      </c>
      <c r="M121" s="15">
        <v>5</v>
      </c>
      <c r="N121" s="15">
        <v>57</v>
      </c>
      <c r="O121" s="35">
        <f>(N121-M121)/M121*100</f>
        <v>1040</v>
      </c>
      <c r="P121" s="43"/>
      <c r="Q121" s="1"/>
    </row>
    <row r="122" spans="1:17" ht="18">
      <c r="A122" s="3">
        <v>5</v>
      </c>
      <c r="B122" s="4" t="s">
        <v>30</v>
      </c>
      <c r="C122" s="11" t="s">
        <v>13</v>
      </c>
      <c r="D122" s="67">
        <f>SUM(D123:D132)</f>
        <v>551</v>
      </c>
      <c r="E122" s="67">
        <f>SUM(E123:E132)</f>
        <v>353</v>
      </c>
      <c r="F122" s="70">
        <f>(E122-D122)/D122*100</f>
        <v>-35.93466424682396</v>
      </c>
      <c r="G122" s="67">
        <f>SUM(G123:G132)</f>
        <v>46387</v>
      </c>
      <c r="H122" s="67">
        <f>SUM(H123:H132)</f>
        <v>79595</v>
      </c>
      <c r="I122" s="70">
        <f>(H122-G122)/G122*100</f>
        <v>71.58902278655658</v>
      </c>
      <c r="J122" s="67">
        <f>SUM(J123:J132)</f>
        <v>1594</v>
      </c>
      <c r="K122" s="71">
        <v>753</v>
      </c>
      <c r="L122" s="73">
        <f>(K122-J122)/J122*100</f>
        <v>-52.7603513174404</v>
      </c>
      <c r="M122" s="67">
        <v>1725</v>
      </c>
      <c r="N122" s="67">
        <v>1886</v>
      </c>
      <c r="O122" s="73">
        <f>(N122-M122)/M122*100</f>
        <v>9.333333333333334</v>
      </c>
      <c r="P122" s="43"/>
      <c r="Q122" s="1"/>
    </row>
    <row r="123" spans="1:17" ht="18">
      <c r="A123" s="3"/>
      <c r="B123" s="6" t="s">
        <v>31</v>
      </c>
      <c r="C123" s="11" t="s">
        <v>13</v>
      </c>
      <c r="D123" s="15">
        <v>3</v>
      </c>
      <c r="E123" s="33">
        <v>2</v>
      </c>
      <c r="F123" s="16">
        <f>(E123-D123)/D123*100</f>
        <v>-33.33333333333333</v>
      </c>
      <c r="G123" s="15">
        <v>32138</v>
      </c>
      <c r="H123" s="15">
        <v>59279</v>
      </c>
      <c r="I123" s="16">
        <f>(H123-G123)/G123*100</f>
        <v>84.45142821581928</v>
      </c>
      <c r="J123" s="15">
        <v>449</v>
      </c>
      <c r="K123" s="15">
        <v>463</v>
      </c>
      <c r="L123" s="35">
        <f>(K123-J123)/J123*100</f>
        <v>3.11804008908686</v>
      </c>
      <c r="M123" s="15">
        <v>587</v>
      </c>
      <c r="N123" s="15">
        <v>105</v>
      </c>
      <c r="O123" s="35">
        <f>(N123-M123)/M123*100</f>
        <v>-82.11243611584327</v>
      </c>
      <c r="P123" s="43"/>
      <c r="Q123" s="1"/>
    </row>
    <row r="124" spans="1:17" ht="18">
      <c r="A124" s="3"/>
      <c r="B124" s="6" t="s">
        <v>32</v>
      </c>
      <c r="C124" s="11"/>
      <c r="D124" s="15"/>
      <c r="E124" s="33"/>
      <c r="F124" s="16"/>
      <c r="G124" s="15"/>
      <c r="H124" s="15"/>
      <c r="I124" s="16"/>
      <c r="J124" s="15"/>
      <c r="K124" s="15"/>
      <c r="L124" s="35"/>
      <c r="M124" s="15"/>
      <c r="N124" s="15"/>
      <c r="O124" s="35"/>
      <c r="P124" s="43"/>
      <c r="Q124" s="1"/>
    </row>
    <row r="125" spans="1:17" ht="18">
      <c r="A125" s="3"/>
      <c r="B125" s="6" t="s">
        <v>33</v>
      </c>
      <c r="C125" s="11" t="s">
        <v>13</v>
      </c>
      <c r="D125" s="17">
        <v>0</v>
      </c>
      <c r="E125" s="17">
        <v>0</v>
      </c>
      <c r="F125" s="16">
        <v>0</v>
      </c>
      <c r="G125" s="17">
        <v>0</v>
      </c>
      <c r="H125" s="17">
        <v>0</v>
      </c>
      <c r="I125" s="16">
        <v>0</v>
      </c>
      <c r="J125" s="17">
        <v>0</v>
      </c>
      <c r="K125" s="17">
        <v>0</v>
      </c>
      <c r="L125" s="16">
        <v>0</v>
      </c>
      <c r="M125" s="15">
        <v>61</v>
      </c>
      <c r="N125" s="15">
        <v>43</v>
      </c>
      <c r="O125" s="35">
        <f>(N125-M125)/M125*100</f>
        <v>-29.508196721311474</v>
      </c>
      <c r="P125" s="43"/>
      <c r="Q125" s="1"/>
    </row>
    <row r="126" spans="1:17" ht="18">
      <c r="A126" s="3"/>
      <c r="B126" s="6" t="s">
        <v>25</v>
      </c>
      <c r="C126" s="11" t="s">
        <v>34</v>
      </c>
      <c r="D126" s="15">
        <v>41</v>
      </c>
      <c r="E126" s="33">
        <v>71</v>
      </c>
      <c r="F126" s="16">
        <f aca="true" t="shared" si="13" ref="F126:F135">(E126-D126)/D126*100</f>
        <v>73.17073170731707</v>
      </c>
      <c r="G126" s="15">
        <v>1404</v>
      </c>
      <c r="H126" s="15">
        <v>3017</v>
      </c>
      <c r="I126" s="16">
        <f aca="true" t="shared" si="14" ref="I126:I135">(H126-G126)/G126*100</f>
        <v>114.8860398860399</v>
      </c>
      <c r="J126" s="15">
        <v>107</v>
      </c>
      <c r="K126" s="15">
        <v>3</v>
      </c>
      <c r="L126" s="16">
        <f aca="true" t="shared" si="15" ref="L126:L135">(K126-J126)/J126*100</f>
        <v>-97.19626168224299</v>
      </c>
      <c r="M126" s="15">
        <v>2632</v>
      </c>
      <c r="N126" s="15">
        <v>3093</v>
      </c>
      <c r="O126" s="35">
        <f>(N126-M126)/M126*100</f>
        <v>17.515197568389056</v>
      </c>
      <c r="P126" s="43"/>
      <c r="Q126" s="1"/>
    </row>
    <row r="127" spans="1:17" ht="18">
      <c r="A127" s="3"/>
      <c r="B127" s="6" t="s">
        <v>35</v>
      </c>
      <c r="C127" s="11" t="s">
        <v>34</v>
      </c>
      <c r="D127" s="17">
        <v>0</v>
      </c>
      <c r="E127" s="17">
        <v>0</v>
      </c>
      <c r="F127" s="16">
        <v>0</v>
      </c>
      <c r="G127" s="17">
        <v>0</v>
      </c>
      <c r="H127" s="17">
        <v>0</v>
      </c>
      <c r="I127" s="16">
        <v>0</v>
      </c>
      <c r="J127" s="17">
        <v>0</v>
      </c>
      <c r="K127" s="17">
        <v>0</v>
      </c>
      <c r="L127" s="16">
        <v>0</v>
      </c>
      <c r="M127" s="17">
        <v>0</v>
      </c>
      <c r="N127" s="17">
        <v>0</v>
      </c>
      <c r="O127" s="16">
        <v>0</v>
      </c>
      <c r="P127" s="43"/>
      <c r="Q127" s="1"/>
    </row>
    <row r="128" spans="1:17" ht="18">
      <c r="A128" s="3"/>
      <c r="B128" s="6" t="s">
        <v>36</v>
      </c>
      <c r="C128" s="11" t="s">
        <v>34</v>
      </c>
      <c r="D128" s="15">
        <v>35</v>
      </c>
      <c r="E128" s="33">
        <v>21</v>
      </c>
      <c r="F128" s="16">
        <f t="shared" si="13"/>
        <v>-40</v>
      </c>
      <c r="G128" s="15">
        <v>756</v>
      </c>
      <c r="H128" s="15">
        <v>492</v>
      </c>
      <c r="I128" s="16">
        <f t="shared" si="14"/>
        <v>-34.92063492063492</v>
      </c>
      <c r="J128" s="15">
        <v>97</v>
      </c>
      <c r="K128" s="15">
        <v>2</v>
      </c>
      <c r="L128" s="16">
        <f t="shared" si="15"/>
        <v>-97.9381443298969</v>
      </c>
      <c r="M128" s="15">
        <v>148</v>
      </c>
      <c r="N128" s="17">
        <v>0</v>
      </c>
      <c r="O128" s="35">
        <f>(N128-M128)/M128*100</f>
        <v>-100</v>
      </c>
      <c r="P128" s="43"/>
      <c r="Q128" s="1"/>
    </row>
    <row r="129" spans="1:17" ht="18">
      <c r="A129" s="3"/>
      <c r="B129" s="6" t="s">
        <v>37</v>
      </c>
      <c r="C129" s="11" t="s">
        <v>34</v>
      </c>
      <c r="D129" s="15">
        <v>191</v>
      </c>
      <c r="E129" s="33">
        <v>58</v>
      </c>
      <c r="F129" s="16">
        <f t="shared" si="13"/>
        <v>-69.63350785340315</v>
      </c>
      <c r="G129" s="15">
        <v>730</v>
      </c>
      <c r="H129" s="15">
        <v>736</v>
      </c>
      <c r="I129" s="16">
        <f t="shared" si="14"/>
        <v>0.821917808219178</v>
      </c>
      <c r="J129" s="15">
        <v>182</v>
      </c>
      <c r="K129" s="17">
        <v>0</v>
      </c>
      <c r="L129" s="16">
        <f t="shared" si="15"/>
        <v>-100</v>
      </c>
      <c r="M129" s="15">
        <v>309</v>
      </c>
      <c r="N129" s="15">
        <v>21</v>
      </c>
      <c r="O129" s="35">
        <f>(N129-M129)/M129*100</f>
        <v>-93.20388349514563</v>
      </c>
      <c r="P129" s="43"/>
      <c r="Q129" s="1"/>
    </row>
    <row r="130" spans="1:17" ht="18">
      <c r="A130" s="3"/>
      <c r="B130" s="6" t="s">
        <v>38</v>
      </c>
      <c r="C130" s="11" t="s">
        <v>13</v>
      </c>
      <c r="D130" s="17">
        <v>0</v>
      </c>
      <c r="E130" s="17">
        <v>0</v>
      </c>
      <c r="F130" s="16">
        <v>0</v>
      </c>
      <c r="G130" s="17">
        <v>0</v>
      </c>
      <c r="H130" s="17">
        <v>0</v>
      </c>
      <c r="I130" s="16">
        <v>0</v>
      </c>
      <c r="J130" s="17">
        <v>0</v>
      </c>
      <c r="K130" s="17">
        <v>0</v>
      </c>
      <c r="L130" s="16">
        <v>0</v>
      </c>
      <c r="M130" s="17">
        <v>0</v>
      </c>
      <c r="N130" s="17">
        <v>0</v>
      </c>
      <c r="O130" s="16">
        <v>0</v>
      </c>
      <c r="P130" s="43"/>
      <c r="Q130" s="1"/>
    </row>
    <row r="131" spans="1:17" ht="18">
      <c r="A131" s="3"/>
      <c r="B131" s="6" t="s">
        <v>28</v>
      </c>
      <c r="C131" s="11" t="s">
        <v>13</v>
      </c>
      <c r="D131" s="15">
        <v>142</v>
      </c>
      <c r="E131" s="33">
        <v>77</v>
      </c>
      <c r="F131" s="16">
        <f t="shared" si="13"/>
        <v>-45.774647887323944</v>
      </c>
      <c r="G131" s="17">
        <v>0</v>
      </c>
      <c r="H131" s="17">
        <v>0</v>
      </c>
      <c r="I131" s="16">
        <v>0</v>
      </c>
      <c r="J131" s="17">
        <v>0</v>
      </c>
      <c r="K131" s="17">
        <v>0</v>
      </c>
      <c r="L131" s="16">
        <v>0</v>
      </c>
      <c r="M131" s="17">
        <v>0</v>
      </c>
      <c r="N131" s="17">
        <v>0</v>
      </c>
      <c r="O131" s="16">
        <v>0</v>
      </c>
      <c r="P131" s="28"/>
      <c r="Q131" s="1"/>
    </row>
    <row r="132" spans="1:17" ht="18">
      <c r="A132" s="3"/>
      <c r="B132" s="6" t="s">
        <v>39</v>
      </c>
      <c r="C132" s="11" t="s">
        <v>13</v>
      </c>
      <c r="D132" s="15">
        <v>139</v>
      </c>
      <c r="E132" s="33">
        <v>124</v>
      </c>
      <c r="F132" s="16">
        <f t="shared" si="13"/>
        <v>-10.79136690647482</v>
      </c>
      <c r="G132" s="15">
        <v>11359</v>
      </c>
      <c r="H132" s="15">
        <v>16071</v>
      </c>
      <c r="I132" s="16">
        <f t="shared" si="14"/>
        <v>41.48252487014702</v>
      </c>
      <c r="J132" s="15">
        <v>759</v>
      </c>
      <c r="K132" s="15">
        <v>552</v>
      </c>
      <c r="L132" s="16">
        <f t="shared" si="15"/>
        <v>-27.27272727272727</v>
      </c>
      <c r="M132" s="15">
        <v>772</v>
      </c>
      <c r="N132" s="15">
        <v>748</v>
      </c>
      <c r="O132" s="35">
        <f>(N132-M132)/M132*100</f>
        <v>-3.1088082901554404</v>
      </c>
      <c r="P132" s="28"/>
      <c r="Q132" s="1"/>
    </row>
    <row r="133" spans="1:17" ht="18">
      <c r="A133" s="3">
        <v>6</v>
      </c>
      <c r="B133" s="7" t="s">
        <v>61</v>
      </c>
      <c r="C133" s="11" t="s">
        <v>40</v>
      </c>
      <c r="D133" s="72">
        <v>27</v>
      </c>
      <c r="E133" s="72">
        <v>25</v>
      </c>
      <c r="F133" s="70">
        <f t="shared" si="13"/>
        <v>-7.4074074074074066</v>
      </c>
      <c r="G133" s="72">
        <v>168</v>
      </c>
      <c r="H133" s="72">
        <v>168</v>
      </c>
      <c r="I133" s="16">
        <f t="shared" si="14"/>
        <v>0</v>
      </c>
      <c r="J133" s="74">
        <v>109</v>
      </c>
      <c r="K133" s="74">
        <v>1</v>
      </c>
      <c r="L133" s="70">
        <f t="shared" si="15"/>
        <v>-99.08256880733946</v>
      </c>
      <c r="M133" s="72">
        <v>94</v>
      </c>
      <c r="N133" s="72">
        <v>107</v>
      </c>
      <c r="O133" s="73">
        <f>(N133-M133)/M133*100</f>
        <v>13.829787234042554</v>
      </c>
      <c r="P133" s="43"/>
      <c r="Q133" s="1"/>
    </row>
    <row r="134" spans="1:17" ht="18">
      <c r="A134" s="3"/>
      <c r="B134" s="8" t="s">
        <v>41</v>
      </c>
      <c r="C134" s="11" t="s">
        <v>40</v>
      </c>
      <c r="D134" s="20">
        <v>3</v>
      </c>
      <c r="E134" s="20">
        <v>3</v>
      </c>
      <c r="F134" s="16">
        <f t="shared" si="13"/>
        <v>0</v>
      </c>
      <c r="G134" s="20">
        <v>54</v>
      </c>
      <c r="H134" s="20">
        <v>54</v>
      </c>
      <c r="I134" s="16">
        <f t="shared" si="14"/>
        <v>0</v>
      </c>
      <c r="J134" s="22">
        <v>12</v>
      </c>
      <c r="K134" s="22">
        <v>1</v>
      </c>
      <c r="L134" s="16">
        <f t="shared" si="15"/>
        <v>-91.66666666666666</v>
      </c>
      <c r="M134" s="20">
        <v>8</v>
      </c>
      <c r="N134" s="20">
        <v>8</v>
      </c>
      <c r="O134" s="35">
        <f>(N134-M134)/M134*100</f>
        <v>0</v>
      </c>
      <c r="P134" s="43"/>
      <c r="Q134" s="1"/>
    </row>
    <row r="135" spans="1:17" ht="18">
      <c r="A135" s="3">
        <v>7</v>
      </c>
      <c r="B135" s="7" t="s">
        <v>42</v>
      </c>
      <c r="C135" s="11" t="s">
        <v>34</v>
      </c>
      <c r="D135" s="17">
        <v>1041.5</v>
      </c>
      <c r="E135" s="17">
        <v>1132.4</v>
      </c>
      <c r="F135" s="16">
        <f t="shared" si="13"/>
        <v>8.727796447431597</v>
      </c>
      <c r="G135" s="17">
        <v>9132.4</v>
      </c>
      <c r="H135" s="17">
        <v>10156.2</v>
      </c>
      <c r="I135" s="16">
        <f t="shared" si="14"/>
        <v>11.210634663396272</v>
      </c>
      <c r="J135" s="16">
        <v>3805.8</v>
      </c>
      <c r="K135" s="16">
        <v>1319.8</v>
      </c>
      <c r="L135" s="16">
        <f t="shared" si="15"/>
        <v>-65.32135162120973</v>
      </c>
      <c r="M135" s="17">
        <v>4063.9</v>
      </c>
      <c r="N135" s="17">
        <v>4868</v>
      </c>
      <c r="O135" s="35">
        <f>(N135-M135)/M135*100</f>
        <v>19.78641206722606</v>
      </c>
      <c r="P135" s="43"/>
      <c r="Q135" s="1"/>
    </row>
    <row r="136" spans="1:17" ht="18">
      <c r="A136" s="3">
        <v>8</v>
      </c>
      <c r="B136" s="7" t="s">
        <v>43</v>
      </c>
      <c r="C136" s="12"/>
      <c r="D136" s="17"/>
      <c r="E136" s="17"/>
      <c r="F136" s="16"/>
      <c r="G136" s="17"/>
      <c r="H136" s="17"/>
      <c r="I136" s="16"/>
      <c r="J136" s="23"/>
      <c r="K136" s="23"/>
      <c r="L136" s="35"/>
      <c r="M136" s="17"/>
      <c r="N136" s="17"/>
      <c r="O136" s="35"/>
      <c r="P136" s="43"/>
      <c r="Q136" s="1"/>
    </row>
    <row r="137" spans="1:17" ht="18">
      <c r="A137" s="3"/>
      <c r="B137" s="8" t="s">
        <v>44</v>
      </c>
      <c r="C137" s="11" t="s">
        <v>45</v>
      </c>
      <c r="D137" s="17">
        <v>3214</v>
      </c>
      <c r="E137" s="17">
        <v>3755</v>
      </c>
      <c r="F137" s="16">
        <f>(E137-D137)/D137*100</f>
        <v>16.832607342874923</v>
      </c>
      <c r="G137" s="17">
        <v>4428.48</v>
      </c>
      <c r="H137" s="17">
        <v>4474.17</v>
      </c>
      <c r="I137" s="16">
        <f>(H137-G137)/G137*100</f>
        <v>1.0317309776718087</v>
      </c>
      <c r="J137" s="16">
        <v>2084.61</v>
      </c>
      <c r="K137" s="17">
        <v>2293.72</v>
      </c>
      <c r="L137" s="16">
        <f>(K137-J137)/J137*100</f>
        <v>10.031132921745538</v>
      </c>
      <c r="M137" s="17">
        <v>3529.83</v>
      </c>
      <c r="N137" s="17">
        <v>3722.15</v>
      </c>
      <c r="O137" s="35">
        <f>(N137-M137)/M137*100</f>
        <v>5.448421028774762</v>
      </c>
      <c r="P137" s="43"/>
      <c r="Q137" s="1"/>
    </row>
    <row r="138" spans="1:17" ht="18">
      <c r="A138" s="3"/>
      <c r="B138" s="8" t="s">
        <v>46</v>
      </c>
      <c r="C138" s="11" t="s">
        <v>45</v>
      </c>
      <c r="D138" s="17">
        <v>7838</v>
      </c>
      <c r="E138" s="17">
        <v>9404</v>
      </c>
      <c r="F138" s="16">
        <f>(E138-D138)/D138*100</f>
        <v>19.979586629242156</v>
      </c>
      <c r="G138" s="17">
        <v>11168.6</v>
      </c>
      <c r="H138" s="17">
        <v>11224.07</v>
      </c>
      <c r="I138" s="16">
        <f>(H138-G138)/G138*100</f>
        <v>0.4966602797127602</v>
      </c>
      <c r="J138" s="16">
        <v>9578.55</v>
      </c>
      <c r="K138" s="16">
        <v>8928.81</v>
      </c>
      <c r="L138" s="16">
        <f>(K138-J138)/J138*100</f>
        <v>-6.783281394365534</v>
      </c>
      <c r="M138" s="17">
        <v>9986.47</v>
      </c>
      <c r="N138" s="17">
        <v>9828.16</v>
      </c>
      <c r="O138" s="35">
        <f>(N138-M138)/M138*100</f>
        <v>-1.5852448362634595</v>
      </c>
      <c r="P138" s="43"/>
      <c r="Q138" s="1"/>
    </row>
    <row r="139" spans="1:17" ht="18">
      <c r="A139" s="3">
        <v>9</v>
      </c>
      <c r="B139" s="7" t="s">
        <v>47</v>
      </c>
      <c r="C139" s="11" t="s">
        <v>48</v>
      </c>
      <c r="D139" s="17">
        <v>0.47</v>
      </c>
      <c r="E139" s="17">
        <v>5.84</v>
      </c>
      <c r="F139" s="16"/>
      <c r="G139" s="17">
        <f>0</f>
        <v>0</v>
      </c>
      <c r="H139" s="17">
        <v>1.02</v>
      </c>
      <c r="I139" s="75"/>
      <c r="J139" s="17">
        <f>J102/6799</f>
        <v>0.00014708045300779526</v>
      </c>
      <c r="K139" s="17">
        <v>0</v>
      </c>
      <c r="L139" s="17"/>
      <c r="M139" s="17">
        <f>0</f>
        <v>0</v>
      </c>
      <c r="N139" s="17">
        <f>0</f>
        <v>0</v>
      </c>
      <c r="O139" s="17"/>
      <c r="P139" s="43"/>
      <c r="Q139" s="1"/>
    </row>
    <row r="140" spans="1:17" ht="18">
      <c r="A140" s="3">
        <v>10</v>
      </c>
      <c r="B140" s="7" t="s">
        <v>49</v>
      </c>
      <c r="C140" s="11" t="s">
        <v>48</v>
      </c>
      <c r="D140" s="17">
        <v>0.8</v>
      </c>
      <c r="E140" s="17">
        <v>10.36</v>
      </c>
      <c r="F140" s="16"/>
      <c r="G140" s="17">
        <v>0</v>
      </c>
      <c r="H140" s="17">
        <v>1.25</v>
      </c>
      <c r="I140" s="75"/>
      <c r="J140" s="17">
        <f>1/3936</f>
        <v>0.00025406504065040653</v>
      </c>
      <c r="K140" s="17">
        <v>0</v>
      </c>
      <c r="L140" s="17"/>
      <c r="M140" s="17">
        <v>0</v>
      </c>
      <c r="N140" s="83">
        <v>0</v>
      </c>
      <c r="O140" s="17"/>
      <c r="P140" s="43"/>
      <c r="Q140" s="1"/>
    </row>
    <row r="141" spans="1:17" ht="18">
      <c r="A141" s="9"/>
      <c r="B141" s="10"/>
      <c r="C141" s="9"/>
      <c r="D141" s="32"/>
      <c r="E141" s="32"/>
      <c r="F141" s="32"/>
      <c r="G141" s="32"/>
      <c r="H141" s="32"/>
      <c r="I141" s="32"/>
      <c r="J141" s="32"/>
      <c r="K141" s="28"/>
      <c r="L141" s="32"/>
      <c r="M141" s="32"/>
      <c r="N141" s="85"/>
      <c r="O141" s="86"/>
      <c r="P141" s="43"/>
      <c r="Q141" s="1"/>
    </row>
    <row r="142" spans="1:17" ht="18">
      <c r="A142" s="9"/>
      <c r="B142" s="10"/>
      <c r="C142" s="9"/>
      <c r="D142" s="32"/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1"/>
      <c r="P142" s="44"/>
      <c r="Q142" s="1"/>
    </row>
    <row r="143" spans="1:17" ht="18">
      <c r="A143" s="9"/>
      <c r="B143" s="10"/>
      <c r="C143" s="9"/>
      <c r="D143" s="32"/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1"/>
      <c r="P143" s="44"/>
      <c r="Q143" s="1"/>
    </row>
    <row r="144" spans="1:17" ht="43.5" customHeight="1">
      <c r="A144" s="112" t="s">
        <v>2</v>
      </c>
      <c r="B144" s="116" t="s">
        <v>3</v>
      </c>
      <c r="C144" s="119"/>
      <c r="D144" s="108" t="s">
        <v>55</v>
      </c>
      <c r="E144" s="109"/>
      <c r="F144" s="110"/>
      <c r="G144" s="108" t="s">
        <v>60</v>
      </c>
      <c r="H144" s="109"/>
      <c r="I144" s="110"/>
      <c r="J144" s="111" t="s">
        <v>56</v>
      </c>
      <c r="K144" s="111"/>
      <c r="L144" s="111"/>
      <c r="M144" s="111" t="s">
        <v>59</v>
      </c>
      <c r="N144" s="111"/>
      <c r="O144" s="111"/>
      <c r="P144" s="44"/>
      <c r="Q144" s="1"/>
    </row>
    <row r="145" spans="1:17" ht="17.25">
      <c r="A145" s="113"/>
      <c r="B145" s="118"/>
      <c r="C145" s="120"/>
      <c r="D145" s="18" t="s">
        <v>69</v>
      </c>
      <c r="E145" s="37" t="s">
        <v>70</v>
      </c>
      <c r="F145" s="37" t="s">
        <v>5</v>
      </c>
      <c r="G145" s="18" t="s">
        <v>69</v>
      </c>
      <c r="H145" s="37" t="s">
        <v>70</v>
      </c>
      <c r="I145" s="37" t="s">
        <v>5</v>
      </c>
      <c r="J145" s="18" t="s">
        <v>69</v>
      </c>
      <c r="K145" s="37" t="s">
        <v>70</v>
      </c>
      <c r="L145" s="37" t="s">
        <v>5</v>
      </c>
      <c r="M145" s="18" t="s">
        <v>69</v>
      </c>
      <c r="N145" s="37" t="s">
        <v>70</v>
      </c>
      <c r="O145" s="81" t="s">
        <v>5</v>
      </c>
      <c r="P145" s="76"/>
      <c r="Q145" s="1"/>
    </row>
    <row r="146" spans="1:17" ht="34.5">
      <c r="A146" s="3">
        <v>1</v>
      </c>
      <c r="B146" s="4" t="s">
        <v>94</v>
      </c>
      <c r="C146" s="11" t="s">
        <v>7</v>
      </c>
      <c r="D146" s="67">
        <v>7848</v>
      </c>
      <c r="E146" s="67">
        <v>8435</v>
      </c>
      <c r="F146" s="70">
        <f>(E146-D146)/D146*100</f>
        <v>7.479612640163098</v>
      </c>
      <c r="G146" s="67">
        <v>386.1</v>
      </c>
      <c r="H146" s="67">
        <v>372.9</v>
      </c>
      <c r="I146" s="70">
        <f>(H146-G146)/G146*100</f>
        <v>-3.41880341880343</v>
      </c>
      <c r="J146" s="67">
        <v>7673</v>
      </c>
      <c r="K146" s="67">
        <v>9397</v>
      </c>
      <c r="L146" s="70">
        <f>(K146-J146)/J146*100</f>
        <v>22.46839567313958</v>
      </c>
      <c r="M146" s="67">
        <v>1046.4</v>
      </c>
      <c r="N146" s="67">
        <v>1301.2</v>
      </c>
      <c r="O146" s="68">
        <f>(N146-M146)/M146*100</f>
        <v>24.350152905198772</v>
      </c>
      <c r="P146" s="42"/>
      <c r="Q146" s="1"/>
    </row>
    <row r="147" spans="1:17" ht="18">
      <c r="A147" s="3"/>
      <c r="B147" s="6" t="s">
        <v>8</v>
      </c>
      <c r="C147" s="11"/>
      <c r="D147" s="15"/>
      <c r="E147" s="15"/>
      <c r="F147" s="16"/>
      <c r="G147" s="15"/>
      <c r="H147" s="15"/>
      <c r="I147" s="16"/>
      <c r="J147" s="15"/>
      <c r="K147" s="15"/>
      <c r="L147" s="16"/>
      <c r="M147" s="15"/>
      <c r="N147" s="15"/>
      <c r="O147" s="16"/>
      <c r="P147" s="43"/>
      <c r="Q147" s="1"/>
    </row>
    <row r="148" spans="1:17" ht="18">
      <c r="A148" s="3"/>
      <c r="B148" s="6" t="s">
        <v>9</v>
      </c>
      <c r="C148" s="11" t="s">
        <v>7</v>
      </c>
      <c r="D148" s="15">
        <v>9427</v>
      </c>
      <c r="E148" s="15"/>
      <c r="F148" s="16" t="s">
        <v>65</v>
      </c>
      <c r="G148" s="15">
        <v>93.5</v>
      </c>
      <c r="H148" s="15">
        <v>40.7</v>
      </c>
      <c r="I148" s="16">
        <f>(H148-G148)/G148*100</f>
        <v>-56.470588235294116</v>
      </c>
      <c r="J148" s="15">
        <v>1</v>
      </c>
      <c r="K148" s="15">
        <v>25</v>
      </c>
      <c r="L148" s="16">
        <f aca="true" t="shared" si="16" ref="L148:L184">(K148-J148)/J148*100</f>
        <v>2400</v>
      </c>
      <c r="M148" s="15">
        <v>55.4</v>
      </c>
      <c r="N148" s="15">
        <v>82.5</v>
      </c>
      <c r="O148" s="68">
        <f>(N148-M148)/M148*100</f>
        <v>48.91696750902527</v>
      </c>
      <c r="P148" s="43"/>
      <c r="Q148" s="1"/>
    </row>
    <row r="149" spans="1:17" ht="18">
      <c r="A149" s="3"/>
      <c r="B149" s="6" t="s">
        <v>10</v>
      </c>
      <c r="C149" s="11" t="s">
        <v>7</v>
      </c>
      <c r="D149" s="15"/>
      <c r="E149" s="15">
        <v>7237</v>
      </c>
      <c r="F149" s="16" t="s">
        <v>65</v>
      </c>
      <c r="G149" s="15"/>
      <c r="H149" s="15"/>
      <c r="I149" s="16" t="s">
        <v>65</v>
      </c>
      <c r="J149" s="15"/>
      <c r="K149" s="15"/>
      <c r="L149" s="16"/>
      <c r="M149" s="15"/>
      <c r="N149" s="15"/>
      <c r="O149" s="16" t="s">
        <v>65</v>
      </c>
      <c r="P149" s="43"/>
      <c r="Q149" s="1"/>
    </row>
    <row r="150" spans="1:17" ht="18">
      <c r="A150" s="3">
        <v>2</v>
      </c>
      <c r="B150" s="4" t="s">
        <v>11</v>
      </c>
      <c r="C150" s="11"/>
      <c r="D150" s="15"/>
      <c r="E150" s="15"/>
      <c r="F150" s="16"/>
      <c r="G150" s="15"/>
      <c r="H150" s="15"/>
      <c r="I150" s="16"/>
      <c r="J150" s="15"/>
      <c r="K150" s="15"/>
      <c r="L150" s="16"/>
      <c r="M150" s="15"/>
      <c r="N150" s="15"/>
      <c r="O150" s="16"/>
      <c r="P150" s="43"/>
      <c r="Q150" s="1"/>
    </row>
    <row r="151" spans="1:17" ht="18">
      <c r="A151" s="3"/>
      <c r="B151" s="6" t="s">
        <v>12</v>
      </c>
      <c r="C151" s="11" t="s">
        <v>13</v>
      </c>
      <c r="D151" s="15">
        <v>15156.4</v>
      </c>
      <c r="E151" s="15">
        <v>12752</v>
      </c>
      <c r="F151" s="16">
        <f aca="true" t="shared" si="17" ref="F151:F184">(E151-D151)/D151*100</f>
        <v>-15.863925470428331</v>
      </c>
      <c r="G151" s="15">
        <v>46.1</v>
      </c>
      <c r="H151" s="15">
        <v>38</v>
      </c>
      <c r="I151" s="16">
        <f aca="true" t="shared" si="18" ref="I151:I161">(H151-G151)/G151*100</f>
        <v>-17.570498915401302</v>
      </c>
      <c r="J151" s="15">
        <v>643</v>
      </c>
      <c r="K151" s="15">
        <v>654</v>
      </c>
      <c r="L151" s="16">
        <f t="shared" si="16"/>
        <v>1.7107309486780715</v>
      </c>
      <c r="M151" s="15">
        <v>294.6</v>
      </c>
      <c r="N151" s="15">
        <v>254.6</v>
      </c>
      <c r="O151" s="17">
        <f aca="true" t="shared" si="19" ref="O151:O181">(N151-M151)/M151*100</f>
        <v>-13.577732518669391</v>
      </c>
      <c r="P151" s="43"/>
      <c r="Q151" s="1"/>
    </row>
    <row r="152" spans="1:17" ht="18">
      <c r="A152" s="3"/>
      <c r="B152" s="6" t="s">
        <v>14</v>
      </c>
      <c r="C152" s="11" t="s">
        <v>13</v>
      </c>
      <c r="D152" s="15">
        <v>36529.7</v>
      </c>
      <c r="E152" s="15">
        <v>36654</v>
      </c>
      <c r="F152" s="16">
        <f t="shared" si="17"/>
        <v>0.34027106710430943</v>
      </c>
      <c r="G152" s="15">
        <v>128.4</v>
      </c>
      <c r="H152" s="15">
        <v>138.2</v>
      </c>
      <c r="I152" s="16">
        <f t="shared" si="18"/>
        <v>7.632398753894068</v>
      </c>
      <c r="J152" s="15">
        <v>1563</v>
      </c>
      <c r="K152" s="15">
        <v>1779</v>
      </c>
      <c r="L152" s="16">
        <f t="shared" si="16"/>
        <v>13.81957773512476</v>
      </c>
      <c r="M152" s="15">
        <v>814.2</v>
      </c>
      <c r="N152" s="15">
        <v>793.9</v>
      </c>
      <c r="O152" s="17">
        <f t="shared" si="19"/>
        <v>-2.493244902972251</v>
      </c>
      <c r="P152" s="43"/>
      <c r="Q152" s="1"/>
    </row>
    <row r="153" spans="1:17" ht="18">
      <c r="A153" s="3"/>
      <c r="B153" s="6" t="s">
        <v>15</v>
      </c>
      <c r="C153" s="11" t="s">
        <v>13</v>
      </c>
      <c r="D153" s="15">
        <v>21373.3</v>
      </c>
      <c r="E153" s="15">
        <v>28764.4</v>
      </c>
      <c r="F153" s="16">
        <f t="shared" si="17"/>
        <v>34.580995915464634</v>
      </c>
      <c r="G153" s="15">
        <v>82.3</v>
      </c>
      <c r="H153" s="15">
        <v>100.2</v>
      </c>
      <c r="I153" s="16">
        <f t="shared" si="18"/>
        <v>21.74969623329284</v>
      </c>
      <c r="J153" s="15">
        <v>920</v>
      </c>
      <c r="K153" s="15">
        <v>1125</v>
      </c>
      <c r="L153" s="16">
        <f t="shared" si="16"/>
        <v>22.282608695652172</v>
      </c>
      <c r="M153" s="15">
        <v>519.6</v>
      </c>
      <c r="N153" s="15">
        <v>593.9</v>
      </c>
      <c r="O153" s="17">
        <f t="shared" si="19"/>
        <v>14.299461123941484</v>
      </c>
      <c r="P153" s="43"/>
      <c r="Q153" s="1"/>
    </row>
    <row r="154" spans="1:17" ht="18">
      <c r="A154" s="3">
        <v>3</v>
      </c>
      <c r="B154" s="4" t="s">
        <v>16</v>
      </c>
      <c r="C154" s="11" t="s">
        <v>13</v>
      </c>
      <c r="D154" s="67">
        <f>SUM(D155:D159)</f>
        <v>25031</v>
      </c>
      <c r="E154" s="67">
        <f>SUM(E155:E159)</f>
        <v>28763.9</v>
      </c>
      <c r="F154" s="68">
        <f>(E154-D154)/D154*100</f>
        <v>14.913107746394477</v>
      </c>
      <c r="G154" s="67">
        <f>SUM(G155:G159)</f>
        <v>635.8</v>
      </c>
      <c r="H154" s="67">
        <f>SUM(H155:H159)</f>
        <v>951.2</v>
      </c>
      <c r="I154" s="68">
        <f t="shared" si="18"/>
        <v>49.60679458949357</v>
      </c>
      <c r="J154" s="67">
        <f>SUM(J155:J159)</f>
        <v>7672</v>
      </c>
      <c r="K154" s="67">
        <f>SUM(K155:K159)</f>
        <v>9365</v>
      </c>
      <c r="L154" s="69">
        <f t="shared" si="16"/>
        <v>22.06725755995829</v>
      </c>
      <c r="M154" s="67">
        <f>SUM(M155:M159)</f>
        <v>1315</v>
      </c>
      <c r="N154" s="67">
        <f>SUM(N155:N159)</f>
        <v>1482.5</v>
      </c>
      <c r="O154" s="17">
        <f t="shared" si="19"/>
        <v>12.737642585551331</v>
      </c>
      <c r="P154" s="43"/>
      <c r="Q154" s="1"/>
    </row>
    <row r="155" spans="1:17" ht="18">
      <c r="A155" s="3"/>
      <c r="B155" s="6" t="s">
        <v>17</v>
      </c>
      <c r="C155" s="11" t="s">
        <v>13</v>
      </c>
      <c r="D155" s="15">
        <v>4672</v>
      </c>
      <c r="E155" s="15">
        <v>10259</v>
      </c>
      <c r="F155" s="16">
        <f t="shared" si="17"/>
        <v>119.5847602739726</v>
      </c>
      <c r="G155" s="15">
        <v>230.5</v>
      </c>
      <c r="H155" s="15">
        <v>347</v>
      </c>
      <c r="I155" s="16">
        <f t="shared" si="18"/>
        <v>50.542299349240785</v>
      </c>
      <c r="J155" s="15">
        <v>5072</v>
      </c>
      <c r="K155" s="15">
        <v>6257</v>
      </c>
      <c r="L155" s="16">
        <f t="shared" si="16"/>
        <v>23.363564668769715</v>
      </c>
      <c r="M155" s="15">
        <v>522</v>
      </c>
      <c r="N155" s="15">
        <v>540.1</v>
      </c>
      <c r="O155" s="17">
        <f t="shared" si="19"/>
        <v>3.4674329501915757</v>
      </c>
      <c r="P155" s="28"/>
      <c r="Q155" s="1"/>
    </row>
    <row r="156" spans="1:17" ht="18">
      <c r="A156" s="3"/>
      <c r="B156" s="6" t="s">
        <v>18</v>
      </c>
      <c r="C156" s="11" t="s">
        <v>13</v>
      </c>
      <c r="D156" s="15">
        <v>11523</v>
      </c>
      <c r="E156" s="15">
        <v>12594</v>
      </c>
      <c r="F156" s="16">
        <f t="shared" si="17"/>
        <v>9.294454569122625</v>
      </c>
      <c r="G156" s="15">
        <v>281.4</v>
      </c>
      <c r="H156" s="15">
        <v>436.1</v>
      </c>
      <c r="I156" s="16">
        <f t="shared" si="18"/>
        <v>54.97512437810948</v>
      </c>
      <c r="J156" s="15">
        <v>1668</v>
      </c>
      <c r="K156" s="15">
        <v>1992</v>
      </c>
      <c r="L156" s="16">
        <f t="shared" si="16"/>
        <v>19.424460431654676</v>
      </c>
      <c r="M156" s="15">
        <v>426</v>
      </c>
      <c r="N156" s="15">
        <v>534.3</v>
      </c>
      <c r="O156" s="17">
        <f t="shared" si="19"/>
        <v>25.422535211267594</v>
      </c>
      <c r="P156" s="43"/>
      <c r="Q156" s="1"/>
    </row>
    <row r="157" spans="1:17" ht="18">
      <c r="A157" s="3"/>
      <c r="B157" s="6" t="s">
        <v>19</v>
      </c>
      <c r="C157" s="11" t="s">
        <v>13</v>
      </c>
      <c r="D157" s="15">
        <v>4705</v>
      </c>
      <c r="E157" s="15">
        <v>2709</v>
      </c>
      <c r="F157" s="16">
        <f t="shared" si="17"/>
        <v>-42.42295430393199</v>
      </c>
      <c r="G157" s="15">
        <v>102.9</v>
      </c>
      <c r="H157" s="15">
        <v>96</v>
      </c>
      <c r="I157" s="16">
        <f t="shared" si="18"/>
        <v>-6.705539358600589</v>
      </c>
      <c r="J157" s="15">
        <v>604</v>
      </c>
      <c r="K157" s="15">
        <v>438</v>
      </c>
      <c r="L157" s="16">
        <f t="shared" si="16"/>
        <v>-27.483443708609272</v>
      </c>
      <c r="M157" s="15">
        <v>157.5</v>
      </c>
      <c r="N157" s="15">
        <v>117</v>
      </c>
      <c r="O157" s="17">
        <f t="shared" si="19"/>
        <v>-25.71428571428571</v>
      </c>
      <c r="P157" s="43"/>
      <c r="Q157" s="1"/>
    </row>
    <row r="158" spans="1:17" ht="18">
      <c r="A158" s="3"/>
      <c r="B158" s="6" t="s">
        <v>20</v>
      </c>
      <c r="C158" s="11" t="s">
        <v>13</v>
      </c>
      <c r="D158" s="15">
        <v>2747</v>
      </c>
      <c r="E158" s="15">
        <v>1996.9</v>
      </c>
      <c r="F158" s="16">
        <f t="shared" si="17"/>
        <v>-27.30615216599927</v>
      </c>
      <c r="G158" s="15">
        <v>7.8</v>
      </c>
      <c r="H158" s="15">
        <v>17.9</v>
      </c>
      <c r="I158" s="16">
        <f t="shared" si="18"/>
        <v>129.48717948717947</v>
      </c>
      <c r="J158" s="15">
        <v>245</v>
      </c>
      <c r="K158" s="15">
        <v>232</v>
      </c>
      <c r="L158" s="16">
        <f t="shared" si="16"/>
        <v>-5.3061224489795915</v>
      </c>
      <c r="M158" s="15">
        <v>41.6</v>
      </c>
      <c r="N158" s="15">
        <v>40</v>
      </c>
      <c r="O158" s="17">
        <f t="shared" si="19"/>
        <v>-3.8461538461538494</v>
      </c>
      <c r="P158" s="43"/>
      <c r="Q158" s="1"/>
    </row>
    <row r="159" spans="1:17" ht="18">
      <c r="A159" s="3"/>
      <c r="B159" s="6" t="s">
        <v>21</v>
      </c>
      <c r="C159" s="11" t="s">
        <v>13</v>
      </c>
      <c r="D159" s="15">
        <v>1384</v>
      </c>
      <c r="E159" s="15">
        <v>1205</v>
      </c>
      <c r="F159" s="16">
        <f t="shared" si="17"/>
        <v>-12.933526011560694</v>
      </c>
      <c r="G159" s="15">
        <v>13.2</v>
      </c>
      <c r="H159" s="15">
        <v>54.2</v>
      </c>
      <c r="I159" s="16">
        <f t="shared" si="18"/>
        <v>310.6060606060606</v>
      </c>
      <c r="J159" s="15">
        <v>83</v>
      </c>
      <c r="K159" s="15">
        <v>446</v>
      </c>
      <c r="L159" s="16">
        <f t="shared" si="16"/>
        <v>437.3493975903615</v>
      </c>
      <c r="M159" s="15">
        <v>167.9</v>
      </c>
      <c r="N159" s="15">
        <v>251.1</v>
      </c>
      <c r="O159" s="17">
        <f t="shared" si="19"/>
        <v>49.553305539011305</v>
      </c>
      <c r="P159" s="43"/>
      <c r="Q159" s="1"/>
    </row>
    <row r="160" spans="1:17" ht="18">
      <c r="A160" s="3">
        <v>4</v>
      </c>
      <c r="B160" s="4" t="s">
        <v>22</v>
      </c>
      <c r="C160" s="11" t="s">
        <v>13</v>
      </c>
      <c r="D160" s="67">
        <f>SUM(D161+SUM(D163:D167))</f>
        <v>2314</v>
      </c>
      <c r="E160" s="67">
        <f>SUM(E161+SUM(E163:E167))</f>
        <v>2300</v>
      </c>
      <c r="F160" s="70">
        <f t="shared" si="17"/>
        <v>-0.6050129645635264</v>
      </c>
      <c r="G160" s="67">
        <f>SUM(G161+SUM(G163:G167))</f>
        <v>10</v>
      </c>
      <c r="H160" s="70">
        <v>0</v>
      </c>
      <c r="I160" s="70">
        <f t="shared" si="18"/>
        <v>-100</v>
      </c>
      <c r="J160" s="67">
        <f>SUM(J161+SUM(J163:J167))</f>
        <v>243</v>
      </c>
      <c r="K160" s="67">
        <f>SUM(K161+SUM(K163:K167))</f>
        <v>106</v>
      </c>
      <c r="L160" s="70">
        <f t="shared" si="16"/>
        <v>-56.37860082304527</v>
      </c>
      <c r="M160" s="67">
        <f>SUM(M161:M167)</f>
        <v>61.199999999999996</v>
      </c>
      <c r="N160" s="67">
        <f>SUM(N161:N167)</f>
        <v>129.6</v>
      </c>
      <c r="O160" s="17">
        <f t="shared" si="19"/>
        <v>111.76470588235297</v>
      </c>
      <c r="P160" s="43"/>
      <c r="Q160" s="1"/>
    </row>
    <row r="161" spans="1:17" ht="24" customHeight="1">
      <c r="A161" s="3"/>
      <c r="B161" s="6" t="s">
        <v>23</v>
      </c>
      <c r="C161" s="11" t="s">
        <v>13</v>
      </c>
      <c r="D161" s="15">
        <v>85</v>
      </c>
      <c r="E161" s="15">
        <v>55</v>
      </c>
      <c r="F161" s="16">
        <f t="shared" si="17"/>
        <v>-35.294117647058826</v>
      </c>
      <c r="G161" s="15">
        <v>9.7</v>
      </c>
      <c r="H161" s="16">
        <v>0</v>
      </c>
      <c r="I161" s="16">
        <f t="shared" si="18"/>
        <v>-100</v>
      </c>
      <c r="J161" s="15">
        <v>243</v>
      </c>
      <c r="K161" s="15">
        <v>47</v>
      </c>
      <c r="L161" s="16">
        <f t="shared" si="16"/>
        <v>-80.65843621399176</v>
      </c>
      <c r="M161" s="15">
        <v>58.3</v>
      </c>
      <c r="N161" s="15">
        <v>109.9</v>
      </c>
      <c r="O161" s="17">
        <f t="shared" si="19"/>
        <v>88.50771869639796</v>
      </c>
      <c r="P161" s="43"/>
      <c r="Q161" s="1"/>
    </row>
    <row r="162" spans="1:17" ht="18">
      <c r="A162" s="3"/>
      <c r="B162" s="6" t="s">
        <v>24</v>
      </c>
      <c r="C162" s="11" t="s">
        <v>13</v>
      </c>
      <c r="D162" s="15"/>
      <c r="E162" s="15"/>
      <c r="F162" s="16"/>
      <c r="G162" s="15"/>
      <c r="H162" s="15"/>
      <c r="I162" s="16"/>
      <c r="J162" s="15"/>
      <c r="K162" s="15"/>
      <c r="L162" s="16"/>
      <c r="M162" s="15"/>
      <c r="N162" s="15"/>
      <c r="O162" s="16"/>
      <c r="P162" s="43"/>
      <c r="Q162" s="1"/>
    </row>
    <row r="163" spans="1:17" ht="18">
      <c r="A163" s="3"/>
      <c r="B163" s="6" t="s">
        <v>25</v>
      </c>
      <c r="C163" s="11" t="s">
        <v>13</v>
      </c>
      <c r="D163" s="15">
        <v>0</v>
      </c>
      <c r="E163" s="15">
        <v>1</v>
      </c>
      <c r="F163" s="16">
        <v>0</v>
      </c>
      <c r="G163" s="15">
        <v>0.3</v>
      </c>
      <c r="H163" s="16">
        <v>0</v>
      </c>
      <c r="I163" s="16">
        <f>(H163-G163)/G163*100</f>
        <v>-100</v>
      </c>
      <c r="J163" s="16">
        <v>0</v>
      </c>
      <c r="K163" s="16">
        <v>0</v>
      </c>
      <c r="L163" s="16">
        <v>0</v>
      </c>
      <c r="M163" s="15">
        <v>2.9</v>
      </c>
      <c r="N163" s="15">
        <v>19.7</v>
      </c>
      <c r="O163" s="17">
        <f t="shared" si="19"/>
        <v>579.3103448275862</v>
      </c>
      <c r="P163" s="43"/>
      <c r="Q163" s="1"/>
    </row>
    <row r="164" spans="1:17" ht="18">
      <c r="A164" s="3"/>
      <c r="B164" s="6" t="s">
        <v>26</v>
      </c>
      <c r="C164" s="11" t="s">
        <v>13</v>
      </c>
      <c r="D164" s="15">
        <v>0</v>
      </c>
      <c r="E164" s="15">
        <v>0</v>
      </c>
      <c r="F164" s="15">
        <v>0</v>
      </c>
      <c r="G164" s="16">
        <v>0</v>
      </c>
      <c r="H164" s="16">
        <v>0</v>
      </c>
      <c r="I164" s="16">
        <v>0</v>
      </c>
      <c r="J164" s="16">
        <v>0</v>
      </c>
      <c r="K164" s="15">
        <v>59</v>
      </c>
      <c r="L164" s="16">
        <v>0</v>
      </c>
      <c r="M164" s="16">
        <v>0</v>
      </c>
      <c r="N164" s="16">
        <v>0</v>
      </c>
      <c r="O164" s="17">
        <v>0</v>
      </c>
      <c r="P164" s="43"/>
      <c r="Q164" s="1"/>
    </row>
    <row r="165" spans="1:17" ht="18">
      <c r="A165" s="3"/>
      <c r="B165" s="6" t="s">
        <v>27</v>
      </c>
      <c r="C165" s="11" t="s">
        <v>13</v>
      </c>
      <c r="D165" s="15">
        <v>0</v>
      </c>
      <c r="E165" s="15">
        <v>0</v>
      </c>
      <c r="F165" s="15">
        <v>0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0</v>
      </c>
      <c r="N165" s="16">
        <v>0</v>
      </c>
      <c r="O165" s="17">
        <v>0</v>
      </c>
      <c r="P165" s="43"/>
      <c r="Q165" s="1"/>
    </row>
    <row r="166" spans="1:17" ht="18">
      <c r="A166" s="3"/>
      <c r="B166" s="6" t="s">
        <v>28</v>
      </c>
      <c r="C166" s="11" t="s">
        <v>13</v>
      </c>
      <c r="D166" s="15">
        <v>0</v>
      </c>
      <c r="E166" s="15">
        <v>0</v>
      </c>
      <c r="F166" s="15">
        <v>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0</v>
      </c>
      <c r="N166" s="16">
        <v>0</v>
      </c>
      <c r="O166" s="17">
        <v>0</v>
      </c>
      <c r="P166" s="43"/>
      <c r="Q166" s="1"/>
    </row>
    <row r="167" spans="1:17" ht="18">
      <c r="A167" s="3"/>
      <c r="B167" s="6" t="s">
        <v>29</v>
      </c>
      <c r="C167" s="11" t="s">
        <v>13</v>
      </c>
      <c r="D167" s="15">
        <v>2229</v>
      </c>
      <c r="E167" s="15">
        <v>2244</v>
      </c>
      <c r="F167" s="16">
        <f t="shared" si="17"/>
        <v>0.6729475100942126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7">
        <v>0</v>
      </c>
      <c r="P167" s="43"/>
      <c r="Q167" s="1"/>
    </row>
    <row r="168" spans="1:17" ht="18">
      <c r="A168" s="3">
        <v>5</v>
      </c>
      <c r="B168" s="4" t="s">
        <v>30</v>
      </c>
      <c r="C168" s="11" t="s">
        <v>13</v>
      </c>
      <c r="D168" s="67">
        <f>SUM(D169:D178)</f>
        <v>1938</v>
      </c>
      <c r="E168" s="67">
        <f>SUM(E169:E178)</f>
        <v>1207</v>
      </c>
      <c r="F168" s="70">
        <f t="shared" si="17"/>
        <v>-37.719298245614034</v>
      </c>
      <c r="G168" s="67">
        <f>SUM(G169:G178)</f>
        <v>28</v>
      </c>
      <c r="H168" s="67">
        <f>SUM(H169:H178)</f>
        <v>13.3</v>
      </c>
      <c r="I168" s="70">
        <f>(H168-G168)/G168*100</f>
        <v>-52.5</v>
      </c>
      <c r="J168" s="67">
        <f>SUM(J169:J178)</f>
        <v>439</v>
      </c>
      <c r="K168" s="67">
        <f>SUM(K169:K178)</f>
        <v>214</v>
      </c>
      <c r="L168" s="70">
        <f>(K168-J168)/J168*100</f>
        <v>-51.252847380410024</v>
      </c>
      <c r="M168" s="67">
        <f>SUM(M169:M178)</f>
        <v>191.8</v>
      </c>
      <c r="N168" s="67">
        <f>SUM(N169:N178)</f>
        <v>189.1</v>
      </c>
      <c r="O168" s="68">
        <f t="shared" si="19"/>
        <v>-1.4077163712200298</v>
      </c>
      <c r="P168" s="43"/>
      <c r="Q168" s="1"/>
    </row>
    <row r="169" spans="1:17" ht="18">
      <c r="A169" s="3"/>
      <c r="B169" s="6" t="s">
        <v>31</v>
      </c>
      <c r="C169" s="11" t="s">
        <v>13</v>
      </c>
      <c r="D169" s="15">
        <v>453</v>
      </c>
      <c r="E169" s="15">
        <v>539</v>
      </c>
      <c r="F169" s="16">
        <f t="shared" si="17"/>
        <v>18.984547461368653</v>
      </c>
      <c r="G169" s="15">
        <v>6.5</v>
      </c>
      <c r="H169" s="15">
        <v>4.4</v>
      </c>
      <c r="I169" s="16">
        <f>(H169-G169)/G169*100</f>
        <v>-32.30769230769231</v>
      </c>
      <c r="J169" s="15">
        <v>212</v>
      </c>
      <c r="K169" s="15">
        <v>62</v>
      </c>
      <c r="L169" s="16">
        <f t="shared" si="16"/>
        <v>-70.75471698113208</v>
      </c>
      <c r="M169" s="15">
        <v>109.6</v>
      </c>
      <c r="N169" s="15">
        <v>154.2</v>
      </c>
      <c r="O169" s="17">
        <f t="shared" si="19"/>
        <v>40.693430656934304</v>
      </c>
      <c r="P169" s="43"/>
      <c r="Q169" s="1"/>
    </row>
    <row r="170" spans="1:17" ht="18">
      <c r="A170" s="3"/>
      <c r="B170" s="6" t="s">
        <v>32</v>
      </c>
      <c r="C170" s="11"/>
      <c r="D170" s="15"/>
      <c r="E170" s="15"/>
      <c r="F170" s="16"/>
      <c r="G170" s="15"/>
      <c r="H170" s="15"/>
      <c r="I170" s="16"/>
      <c r="J170" s="15"/>
      <c r="K170" s="15"/>
      <c r="L170" s="16"/>
      <c r="M170" s="15"/>
      <c r="N170" s="15"/>
      <c r="O170" s="16"/>
      <c r="P170" s="43"/>
      <c r="Q170" s="1"/>
    </row>
    <row r="171" spans="1:17" ht="18">
      <c r="A171" s="3"/>
      <c r="B171" s="6" t="s">
        <v>33</v>
      </c>
      <c r="C171" s="11" t="s">
        <v>13</v>
      </c>
      <c r="D171" s="15">
        <v>4</v>
      </c>
      <c r="E171" s="15">
        <v>6</v>
      </c>
      <c r="F171" s="16">
        <f t="shared" si="17"/>
        <v>50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0</v>
      </c>
      <c r="N171" s="16">
        <v>0</v>
      </c>
      <c r="O171" s="17">
        <v>0</v>
      </c>
      <c r="P171" s="43"/>
      <c r="Q171" s="1"/>
    </row>
    <row r="172" spans="1:17" ht="18">
      <c r="A172" s="3"/>
      <c r="B172" s="6" t="s">
        <v>25</v>
      </c>
      <c r="C172" s="11" t="s">
        <v>34</v>
      </c>
      <c r="D172" s="15">
        <v>870</v>
      </c>
      <c r="E172" s="15">
        <v>319</v>
      </c>
      <c r="F172" s="16">
        <f t="shared" si="17"/>
        <v>-63.33333333333333</v>
      </c>
      <c r="G172" s="15">
        <v>20.5</v>
      </c>
      <c r="H172" s="15">
        <v>8.9</v>
      </c>
      <c r="I172" s="16">
        <f>(H172-G172)/G172*100</f>
        <v>-56.58536585365853</v>
      </c>
      <c r="J172" s="15">
        <v>53</v>
      </c>
      <c r="K172" s="15">
        <v>24</v>
      </c>
      <c r="L172" s="16">
        <f t="shared" si="16"/>
        <v>-54.71698113207547</v>
      </c>
      <c r="M172" s="15">
        <v>32.1</v>
      </c>
      <c r="N172" s="15">
        <v>32.8</v>
      </c>
      <c r="O172" s="17">
        <f t="shared" si="19"/>
        <v>2.1806853582554386</v>
      </c>
      <c r="P172" s="43"/>
      <c r="Q172" s="1"/>
    </row>
    <row r="173" spans="1:17" ht="18">
      <c r="A173" s="3"/>
      <c r="B173" s="6" t="s">
        <v>35</v>
      </c>
      <c r="C173" s="11" t="s">
        <v>34</v>
      </c>
      <c r="D173" s="16">
        <v>0</v>
      </c>
      <c r="E173" s="16">
        <v>0</v>
      </c>
      <c r="F173" s="16">
        <v>0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0</v>
      </c>
      <c r="N173" s="16">
        <v>0</v>
      </c>
      <c r="O173" s="17">
        <v>0</v>
      </c>
      <c r="P173" s="43"/>
      <c r="Q173" s="1"/>
    </row>
    <row r="174" spans="1:17" ht="18">
      <c r="A174" s="3"/>
      <c r="B174" s="6" t="s">
        <v>36</v>
      </c>
      <c r="C174" s="11" t="s">
        <v>34</v>
      </c>
      <c r="D174" s="15">
        <v>193</v>
      </c>
      <c r="E174" s="15">
        <v>51</v>
      </c>
      <c r="F174" s="16">
        <f t="shared" si="17"/>
        <v>-73.57512953367875</v>
      </c>
      <c r="G174" s="16">
        <v>0</v>
      </c>
      <c r="H174" s="16">
        <v>0</v>
      </c>
      <c r="I174" s="16">
        <v>0</v>
      </c>
      <c r="J174" s="15">
        <v>58</v>
      </c>
      <c r="K174" s="15">
        <v>30</v>
      </c>
      <c r="L174" s="16">
        <f t="shared" si="16"/>
        <v>-48.275862068965516</v>
      </c>
      <c r="M174" s="15">
        <v>17</v>
      </c>
      <c r="N174" s="15">
        <v>0.6</v>
      </c>
      <c r="O174" s="17">
        <f t="shared" si="19"/>
        <v>-96.4705882352941</v>
      </c>
      <c r="P174" s="43"/>
      <c r="Q174" s="1"/>
    </row>
    <row r="175" spans="1:17" ht="18">
      <c r="A175" s="3"/>
      <c r="B175" s="6" t="s">
        <v>37</v>
      </c>
      <c r="C175" s="11" t="s">
        <v>34</v>
      </c>
      <c r="D175" s="15">
        <v>371</v>
      </c>
      <c r="E175" s="15">
        <v>249</v>
      </c>
      <c r="F175" s="16">
        <f t="shared" si="17"/>
        <v>-32.88409703504043</v>
      </c>
      <c r="G175" s="15">
        <v>1</v>
      </c>
      <c r="H175" s="16">
        <v>0</v>
      </c>
      <c r="I175" s="16">
        <v>100</v>
      </c>
      <c r="J175" s="15">
        <v>116</v>
      </c>
      <c r="K175" s="15">
        <v>98</v>
      </c>
      <c r="L175" s="16">
        <f t="shared" si="16"/>
        <v>-15.517241379310345</v>
      </c>
      <c r="M175" s="15">
        <v>31.8</v>
      </c>
      <c r="N175" s="15">
        <v>0.3</v>
      </c>
      <c r="O175" s="17">
        <f t="shared" si="19"/>
        <v>-99.05660377358491</v>
      </c>
      <c r="P175" s="43"/>
      <c r="Q175" s="1"/>
    </row>
    <row r="176" spans="1:17" ht="18">
      <c r="A176" s="3"/>
      <c r="B176" s="6" t="s">
        <v>38</v>
      </c>
      <c r="C176" s="11" t="s">
        <v>13</v>
      </c>
      <c r="D176" s="16">
        <v>0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7">
        <v>0</v>
      </c>
      <c r="P176" s="43"/>
      <c r="Q176" s="1"/>
    </row>
    <row r="177" spans="1:17" ht="18">
      <c r="A177" s="3"/>
      <c r="B177" s="6" t="s">
        <v>28</v>
      </c>
      <c r="C177" s="11" t="s">
        <v>13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7">
        <v>0</v>
      </c>
      <c r="P177" s="28"/>
      <c r="Q177" s="1"/>
    </row>
    <row r="178" spans="1:17" ht="18">
      <c r="A178" s="3"/>
      <c r="B178" s="6" t="s">
        <v>39</v>
      </c>
      <c r="C178" s="11" t="s">
        <v>13</v>
      </c>
      <c r="D178" s="15">
        <v>47</v>
      </c>
      <c r="E178" s="15">
        <v>43</v>
      </c>
      <c r="F178" s="16">
        <f t="shared" si="17"/>
        <v>-8.51063829787234</v>
      </c>
      <c r="G178" s="16">
        <v>0</v>
      </c>
      <c r="H178" s="16">
        <v>0</v>
      </c>
      <c r="I178" s="16">
        <v>0</v>
      </c>
      <c r="J178" s="16">
        <v>0</v>
      </c>
      <c r="K178" s="16">
        <v>0</v>
      </c>
      <c r="L178" s="16">
        <v>0</v>
      </c>
      <c r="M178" s="15">
        <v>1.3</v>
      </c>
      <c r="N178" s="15">
        <v>1.2</v>
      </c>
      <c r="O178" s="17">
        <f t="shared" si="19"/>
        <v>-7.692307692307699</v>
      </c>
      <c r="P178" s="28"/>
      <c r="Q178" s="1"/>
    </row>
    <row r="179" spans="1:17" ht="18">
      <c r="A179" s="3">
        <v>6</v>
      </c>
      <c r="B179" s="7" t="s">
        <v>61</v>
      </c>
      <c r="C179" s="11" t="s">
        <v>40</v>
      </c>
      <c r="D179" s="20">
        <v>304</v>
      </c>
      <c r="E179" s="20">
        <v>293</v>
      </c>
      <c r="F179" s="16">
        <f t="shared" si="17"/>
        <v>-3.618421052631579</v>
      </c>
      <c r="G179" s="20">
        <v>7</v>
      </c>
      <c r="H179" s="20">
        <v>9</v>
      </c>
      <c r="I179" s="16">
        <f>(H179-G179)/G179*100</f>
        <v>28.57142857142857</v>
      </c>
      <c r="J179" s="20">
        <v>114</v>
      </c>
      <c r="K179" s="20">
        <v>110</v>
      </c>
      <c r="L179" s="16">
        <f t="shared" si="16"/>
        <v>-3.508771929824561</v>
      </c>
      <c r="M179" s="20">
        <v>12</v>
      </c>
      <c r="N179" s="20">
        <v>12</v>
      </c>
      <c r="O179" s="17">
        <f t="shared" si="19"/>
        <v>0</v>
      </c>
      <c r="P179" s="43"/>
      <c r="Q179" s="1"/>
    </row>
    <row r="180" spans="1:17" ht="18">
      <c r="A180" s="3"/>
      <c r="B180" s="8" t="s">
        <v>41</v>
      </c>
      <c r="C180" s="11" t="s">
        <v>40</v>
      </c>
      <c r="D180" s="20">
        <v>20</v>
      </c>
      <c r="E180" s="20">
        <v>19</v>
      </c>
      <c r="F180" s="16">
        <f t="shared" si="17"/>
        <v>-5</v>
      </c>
      <c r="G180" s="20">
        <v>2</v>
      </c>
      <c r="H180" s="20">
        <v>2</v>
      </c>
      <c r="I180" s="16">
        <v>0</v>
      </c>
      <c r="J180" s="20">
        <v>5</v>
      </c>
      <c r="K180" s="20">
        <v>9</v>
      </c>
      <c r="L180" s="16">
        <f t="shared" si="16"/>
        <v>80</v>
      </c>
      <c r="M180" s="20">
        <v>4</v>
      </c>
      <c r="N180" s="20">
        <v>4</v>
      </c>
      <c r="O180" s="17">
        <f t="shared" si="19"/>
        <v>0</v>
      </c>
      <c r="P180" s="43"/>
      <c r="Q180" s="1"/>
    </row>
    <row r="181" spans="1:17" ht="18">
      <c r="A181" s="3">
        <v>7</v>
      </c>
      <c r="B181" s="7" t="s">
        <v>42</v>
      </c>
      <c r="C181" s="11" t="s">
        <v>34</v>
      </c>
      <c r="D181" s="68">
        <v>11423.7</v>
      </c>
      <c r="E181" s="68">
        <v>12295.4</v>
      </c>
      <c r="F181" s="70">
        <f t="shared" si="17"/>
        <v>7.630627554995306</v>
      </c>
      <c r="G181" s="68">
        <v>281.4</v>
      </c>
      <c r="H181" s="68">
        <v>436.1</v>
      </c>
      <c r="I181" s="70">
        <f>(H181-G181)/G181*100</f>
        <v>54.97512437810948</v>
      </c>
      <c r="J181" s="68">
        <v>139</v>
      </c>
      <c r="K181" s="68">
        <v>166</v>
      </c>
      <c r="L181" s="70">
        <f t="shared" si="16"/>
        <v>19.424460431654676</v>
      </c>
      <c r="M181" s="68">
        <v>426</v>
      </c>
      <c r="N181" s="68">
        <v>534.3</v>
      </c>
      <c r="O181" s="68">
        <f t="shared" si="19"/>
        <v>25.422535211267594</v>
      </c>
      <c r="P181" s="43"/>
      <c r="Q181" s="1"/>
    </row>
    <row r="182" spans="1:17" ht="18">
      <c r="A182" s="3">
        <v>8</v>
      </c>
      <c r="B182" s="7" t="s">
        <v>43</v>
      </c>
      <c r="C182" s="12"/>
      <c r="D182" s="17"/>
      <c r="E182" s="17"/>
      <c r="F182" s="16"/>
      <c r="G182" s="17"/>
      <c r="H182" s="17"/>
      <c r="I182" s="16"/>
      <c r="J182" s="17"/>
      <c r="K182" s="17"/>
      <c r="L182" s="16"/>
      <c r="M182" s="17"/>
      <c r="N182" s="17"/>
      <c r="O182" s="16"/>
      <c r="P182" s="43"/>
      <c r="Q182" s="1"/>
    </row>
    <row r="183" spans="1:17" ht="18">
      <c r="A183" s="3"/>
      <c r="B183" s="8" t="s">
        <v>44</v>
      </c>
      <c r="C183" s="11" t="s">
        <v>45</v>
      </c>
      <c r="D183" s="17">
        <v>3131</v>
      </c>
      <c r="E183" s="17">
        <v>3575</v>
      </c>
      <c r="F183" s="16">
        <f t="shared" si="17"/>
        <v>14.180772916001278</v>
      </c>
      <c r="G183" s="17">
        <v>2883</v>
      </c>
      <c r="H183" s="17">
        <v>3823</v>
      </c>
      <c r="I183" s="16">
        <f>(H183-G183)/G183*100</f>
        <v>32.604925424904614</v>
      </c>
      <c r="J183" s="17">
        <v>1853</v>
      </c>
      <c r="K183" s="17">
        <v>2176</v>
      </c>
      <c r="L183" s="16">
        <f t="shared" si="16"/>
        <v>17.431192660550458</v>
      </c>
      <c r="M183" s="17">
        <v>2772</v>
      </c>
      <c r="N183" s="17">
        <v>3758</v>
      </c>
      <c r="O183" s="17">
        <f>(N183-M183)/M183*100</f>
        <v>35.56998556998557</v>
      </c>
      <c r="P183" s="43"/>
      <c r="Q183" s="1"/>
    </row>
    <row r="184" spans="1:17" ht="18">
      <c r="A184" s="3"/>
      <c r="B184" s="8" t="s">
        <v>46</v>
      </c>
      <c r="C184" s="11" t="s">
        <v>45</v>
      </c>
      <c r="D184" s="17">
        <v>9675</v>
      </c>
      <c r="E184" s="17">
        <v>10122</v>
      </c>
      <c r="F184" s="16">
        <f t="shared" si="17"/>
        <v>4.62015503875969</v>
      </c>
      <c r="G184" s="17">
        <v>5952</v>
      </c>
      <c r="H184" s="17">
        <v>5900</v>
      </c>
      <c r="I184" s="16">
        <f>(H184-G184)/G184*100</f>
        <v>-0.8736559139784945</v>
      </c>
      <c r="J184" s="17">
        <v>3869</v>
      </c>
      <c r="K184" s="17">
        <v>5909</v>
      </c>
      <c r="L184" s="16">
        <f t="shared" si="16"/>
        <v>52.72680279141897</v>
      </c>
      <c r="M184" s="17">
        <v>4500</v>
      </c>
      <c r="N184" s="17">
        <v>6160</v>
      </c>
      <c r="O184" s="17">
        <f>(N184-M184)/M184*100</f>
        <v>36.888888888888886</v>
      </c>
      <c r="P184" s="43"/>
      <c r="Q184" s="1"/>
    </row>
    <row r="185" spans="1:17" ht="18">
      <c r="A185" s="3">
        <v>9</v>
      </c>
      <c r="B185" s="7" t="s">
        <v>47</v>
      </c>
      <c r="C185" s="11" t="s">
        <v>48</v>
      </c>
      <c r="D185" s="17">
        <v>120.12</v>
      </c>
      <c r="E185" s="17">
        <v>0</v>
      </c>
      <c r="F185" s="16"/>
      <c r="G185" s="17">
        <v>24.21</v>
      </c>
      <c r="H185" s="17">
        <v>10.91</v>
      </c>
      <c r="I185" s="16"/>
      <c r="J185" s="17">
        <v>0.01</v>
      </c>
      <c r="K185" s="17">
        <v>0.27</v>
      </c>
      <c r="L185" s="16"/>
      <c r="M185" s="17">
        <f>100*59.4/1046.4</f>
        <v>5.6766055045871555</v>
      </c>
      <c r="N185" s="17">
        <f>100*82.5/1301.2</f>
        <v>6.340301260375038</v>
      </c>
      <c r="O185" s="16"/>
      <c r="P185" s="43"/>
      <c r="Q185" s="1"/>
    </row>
    <row r="186" spans="1:17" ht="18">
      <c r="A186" s="3">
        <v>10</v>
      </c>
      <c r="B186" s="7" t="s">
        <v>49</v>
      </c>
      <c r="C186" s="11" t="s">
        <v>48</v>
      </c>
      <c r="D186" s="17">
        <v>30.88</v>
      </c>
      <c r="E186" s="17">
        <v>0</v>
      </c>
      <c r="F186" s="16"/>
      <c r="G186" s="17">
        <v>72.7</v>
      </c>
      <c r="H186" s="17">
        <v>25.74</v>
      </c>
      <c r="I186" s="16"/>
      <c r="J186" s="17">
        <v>0.05</v>
      </c>
      <c r="K186" s="17">
        <v>1.77</v>
      </c>
      <c r="L186" s="16"/>
      <c r="M186" s="17">
        <f>100*72.4/469.4</f>
        <v>15.423945462292291</v>
      </c>
      <c r="N186" s="17">
        <f>100*100.6/508.8</f>
        <v>19.77201257861635</v>
      </c>
      <c r="O186" s="16"/>
      <c r="P186" s="43"/>
      <c r="Q186" s="1"/>
    </row>
    <row r="187" spans="1:17" ht="18">
      <c r="A187" s="9"/>
      <c r="B187" s="10"/>
      <c r="C187" s="9"/>
      <c r="D187" s="32"/>
      <c r="E187" s="32"/>
      <c r="F187" s="32"/>
      <c r="G187" s="34"/>
      <c r="H187" s="34"/>
      <c r="I187" s="34"/>
      <c r="J187" s="32"/>
      <c r="K187" s="32"/>
      <c r="L187" s="32"/>
      <c r="M187" s="32"/>
      <c r="N187" s="84"/>
      <c r="O187" s="43"/>
      <c r="P187" s="43"/>
      <c r="Q187" s="1"/>
    </row>
    <row r="188" spans="1:17" ht="18">
      <c r="A188" s="9"/>
      <c r="B188" s="10"/>
      <c r="C188" s="9"/>
      <c r="D188" s="32"/>
      <c r="E188" s="32"/>
      <c r="F188" s="32"/>
      <c r="G188" s="34"/>
      <c r="H188" s="34"/>
      <c r="I188" s="34"/>
      <c r="J188" s="32"/>
      <c r="K188" s="32"/>
      <c r="L188" s="32"/>
      <c r="M188" s="32"/>
      <c r="N188" s="84"/>
      <c r="O188" s="44"/>
      <c r="P188" s="44"/>
      <c r="Q188" s="1"/>
    </row>
    <row r="189" spans="1:17" ht="18">
      <c r="A189" s="9"/>
      <c r="B189" s="10"/>
      <c r="C189" s="9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1"/>
      <c r="P189" s="44"/>
      <c r="Q189" s="1"/>
    </row>
    <row r="190" spans="1:17" ht="54.75" customHeight="1">
      <c r="A190" s="115" t="s">
        <v>2</v>
      </c>
      <c r="B190" s="116" t="s">
        <v>3</v>
      </c>
      <c r="C190" s="117"/>
      <c r="D190" s="108" t="s">
        <v>66</v>
      </c>
      <c r="E190" s="109"/>
      <c r="F190" s="110"/>
      <c r="G190" s="108" t="s">
        <v>57</v>
      </c>
      <c r="H190" s="109"/>
      <c r="I190" s="110"/>
      <c r="J190" s="111" t="s">
        <v>58</v>
      </c>
      <c r="K190" s="111"/>
      <c r="L190" s="111"/>
      <c r="M190" s="111" t="s">
        <v>64</v>
      </c>
      <c r="N190" s="111"/>
      <c r="O190" s="111"/>
      <c r="P190" s="111"/>
      <c r="Q190" s="1"/>
    </row>
    <row r="191" spans="1:17" ht="34.5">
      <c r="A191" s="115"/>
      <c r="B191" s="116"/>
      <c r="C191" s="117"/>
      <c r="D191" s="18" t="s">
        <v>69</v>
      </c>
      <c r="E191" s="37" t="s">
        <v>70</v>
      </c>
      <c r="F191" s="37" t="s">
        <v>5</v>
      </c>
      <c r="G191" s="18" t="s">
        <v>69</v>
      </c>
      <c r="H191" s="37" t="s">
        <v>70</v>
      </c>
      <c r="I191" s="37" t="s">
        <v>5</v>
      </c>
      <c r="J191" s="18" t="s">
        <v>69</v>
      </c>
      <c r="K191" s="37" t="s">
        <v>70</v>
      </c>
      <c r="L191" s="37" t="s">
        <v>5</v>
      </c>
      <c r="M191" s="37" t="s">
        <v>69</v>
      </c>
      <c r="N191" s="37" t="s">
        <v>70</v>
      </c>
      <c r="O191" s="82" t="s">
        <v>62</v>
      </c>
      <c r="P191" s="66" t="s">
        <v>63</v>
      </c>
      <c r="Q191" s="1"/>
    </row>
    <row r="192" spans="1:17" ht="34.5">
      <c r="A192" s="3">
        <v>1</v>
      </c>
      <c r="B192" s="4" t="s">
        <v>94</v>
      </c>
      <c r="C192" s="11" t="s">
        <v>7</v>
      </c>
      <c r="D192" s="67">
        <v>411.2</v>
      </c>
      <c r="E192" s="67">
        <v>406.8</v>
      </c>
      <c r="F192" s="70">
        <f>(E192-D192)/D192*100</f>
        <v>-1.070038910505831</v>
      </c>
      <c r="G192" s="67">
        <v>1028.4</v>
      </c>
      <c r="H192" s="67">
        <v>1121.8</v>
      </c>
      <c r="I192" s="70">
        <f aca="true" t="shared" si="20" ref="I192:I230">(H192-G192)/G192*100</f>
        <v>9.082069233761167</v>
      </c>
      <c r="J192" s="67">
        <v>341.4</v>
      </c>
      <c r="K192" s="67">
        <v>208.4</v>
      </c>
      <c r="L192" s="73">
        <f>(K192-J192)/J192*100</f>
        <v>-38.95723491505565</v>
      </c>
      <c r="M192" s="67">
        <f>D10+G10+J10+M10+D54+G54+J54+M54+D100+G100+J100+M100+D146+G146+J146+M146+D192+G192+J192</f>
        <v>120180.49999999999</v>
      </c>
      <c r="N192" s="67">
        <f>E10+H10+K10+N10+E54+H54+K54+N54+E100+H100+K100+N100+E146+H146+K146+N146+E192+H192+K192</f>
        <v>162446.09999999998</v>
      </c>
      <c r="O192" s="70">
        <f>N192-M192</f>
        <v>42265.59999999999</v>
      </c>
      <c r="P192" s="67">
        <f>O192/M192*100</f>
        <v>35.1684341469706</v>
      </c>
      <c r="Q192" s="1"/>
    </row>
    <row r="193" spans="1:17" ht="18">
      <c r="A193" s="3"/>
      <c r="B193" s="6" t="s">
        <v>8</v>
      </c>
      <c r="C193" s="11"/>
      <c r="D193" s="15"/>
      <c r="E193" s="15"/>
      <c r="F193" s="16"/>
      <c r="G193" s="15"/>
      <c r="H193" s="15"/>
      <c r="I193" s="16"/>
      <c r="J193" s="15"/>
      <c r="K193" s="15"/>
      <c r="L193" s="35"/>
      <c r="M193" s="15"/>
      <c r="N193" s="15"/>
      <c r="O193" s="16"/>
      <c r="P193" s="15"/>
      <c r="Q193" s="1"/>
    </row>
    <row r="194" spans="1:17" ht="18">
      <c r="A194" s="3"/>
      <c r="B194" s="6" t="s">
        <v>9</v>
      </c>
      <c r="C194" s="11" t="s">
        <v>7</v>
      </c>
      <c r="D194" s="15">
        <v>13.2</v>
      </c>
      <c r="E194" s="15">
        <v>11.4</v>
      </c>
      <c r="F194" s="16">
        <f aca="true" t="shared" si="21" ref="F194:F230">(E194-D194)/D194*100</f>
        <v>-13.63636363636363</v>
      </c>
      <c r="G194" s="15">
        <v>123.1</v>
      </c>
      <c r="H194" s="15">
        <v>132.6</v>
      </c>
      <c r="I194" s="16">
        <f t="shared" si="20"/>
        <v>7.717303005686434</v>
      </c>
      <c r="J194" s="15"/>
      <c r="K194" s="15">
        <v>1</v>
      </c>
      <c r="L194" s="35" t="s">
        <v>65</v>
      </c>
      <c r="M194" s="15">
        <f>D12+G12+J12+M12+D56+G56+J56+M56+D102+G102+J102+M102+D148+G148+J148+M148+D194+G194+J194-M195</f>
        <v>4087.500000000001</v>
      </c>
      <c r="N194" s="107">
        <f>E12+H12+K12+N12+E56+H56+K56+N56+E102+H102+K102+N102+E148+H148+K148+N148+E194+H194+K194</f>
        <v>6722.2</v>
      </c>
      <c r="O194" s="16">
        <f>-(M194+N195)</f>
        <v>-9033.300000000001</v>
      </c>
      <c r="P194" s="16" t="s">
        <v>65</v>
      </c>
      <c r="Q194" s="1"/>
    </row>
    <row r="195" spans="1:17" ht="18">
      <c r="A195" s="3"/>
      <c r="B195" s="6" t="s">
        <v>10</v>
      </c>
      <c r="C195" s="11" t="s">
        <v>7</v>
      </c>
      <c r="D195" s="15"/>
      <c r="E195" s="15"/>
      <c r="F195" s="16" t="s">
        <v>65</v>
      </c>
      <c r="G195" s="15"/>
      <c r="H195" s="15"/>
      <c r="I195" s="16" t="s">
        <v>65</v>
      </c>
      <c r="J195" s="15">
        <v>112.7</v>
      </c>
      <c r="K195" s="15"/>
      <c r="L195" s="35" t="s">
        <v>65</v>
      </c>
      <c r="M195" s="107">
        <f>D13+G13+J13+M13+D57+G57+J57+M57+D103+G103+J103+M103+D149+G149+J149+M149+D195+G195+J195</f>
        <v>5634.7</v>
      </c>
      <c r="N195" s="15">
        <f>E13+H13+K13+N13+E57+H57+K57+N57+E103+H103+K103+N103+E149+H149+K149+N149+E195+H195+K195-N194</f>
        <v>4945.8</v>
      </c>
      <c r="O195" s="16"/>
      <c r="P195" s="16" t="s">
        <v>65</v>
      </c>
      <c r="Q195" s="1"/>
    </row>
    <row r="196" spans="1:17" ht="18">
      <c r="A196" s="3">
        <v>2</v>
      </c>
      <c r="B196" s="4" t="s">
        <v>11</v>
      </c>
      <c r="C196" s="11"/>
      <c r="D196" s="15"/>
      <c r="E196" s="15"/>
      <c r="F196" s="16"/>
      <c r="G196" s="15"/>
      <c r="H196" s="15"/>
      <c r="I196" s="16"/>
      <c r="J196" s="15"/>
      <c r="K196" s="15"/>
      <c r="L196" s="35"/>
      <c r="M196" s="15"/>
      <c r="N196" s="15"/>
      <c r="O196" s="16"/>
      <c r="P196" s="15"/>
      <c r="Q196" s="1"/>
    </row>
    <row r="197" spans="1:17" ht="18">
      <c r="A197" s="3"/>
      <c r="B197" s="6" t="s">
        <v>12</v>
      </c>
      <c r="C197" s="11" t="s">
        <v>13</v>
      </c>
      <c r="D197" s="17">
        <v>1559.9</v>
      </c>
      <c r="E197" s="15">
        <v>1939.6</v>
      </c>
      <c r="F197" s="16">
        <f t="shared" si="21"/>
        <v>24.341303929739073</v>
      </c>
      <c r="G197" s="15">
        <v>1094.8</v>
      </c>
      <c r="H197" s="15">
        <v>1071.9</v>
      </c>
      <c r="I197" s="16">
        <f t="shared" si="20"/>
        <v>-2.0917062477164654</v>
      </c>
      <c r="J197" s="15">
        <v>69.3</v>
      </c>
      <c r="K197" s="15">
        <v>61.2</v>
      </c>
      <c r="L197" s="16">
        <f aca="true" t="shared" si="22" ref="L197:L227">(K197-J197)/J197*100</f>
        <v>-11.688311688311682</v>
      </c>
      <c r="M197" s="15">
        <f aca="true" t="shared" si="23" ref="M197:M207">D15+G15+J15+M15+D59+G59+J59+M59+D105+G105+J105+M105+D151+G151+J151+M151+D197+G197+J197</f>
        <v>1377280.1</v>
      </c>
      <c r="N197" s="15">
        <f aca="true" t="shared" si="24" ref="N197:N207">E15+H15+K15+N15+E59+H59+K59+N59+E105+H105+K105+N105+E151+H151+K151+N151+E197+H197+K197</f>
        <v>1396388.3</v>
      </c>
      <c r="O197" s="16">
        <f aca="true" t="shared" si="25" ref="O197:O230">N197-M197</f>
        <v>19108.199999999953</v>
      </c>
      <c r="P197" s="15">
        <f aca="true" t="shared" si="26" ref="P197:P230">O197/M197*100</f>
        <v>1.387386632537561</v>
      </c>
      <c r="Q197" s="1"/>
    </row>
    <row r="198" spans="1:17" ht="18">
      <c r="A198" s="3"/>
      <c r="B198" s="6" t="s">
        <v>14</v>
      </c>
      <c r="C198" s="11" t="s">
        <v>13</v>
      </c>
      <c r="D198" s="15">
        <v>1884.4</v>
      </c>
      <c r="E198" s="15">
        <v>2657.4</v>
      </c>
      <c r="F198" s="16">
        <f t="shared" si="21"/>
        <v>41.02101464657185</v>
      </c>
      <c r="G198" s="15">
        <v>1959.1</v>
      </c>
      <c r="H198" s="15">
        <v>1980.6</v>
      </c>
      <c r="I198" s="16">
        <f t="shared" si="20"/>
        <v>1.0974427032821195</v>
      </c>
      <c r="J198" s="15">
        <v>354.1</v>
      </c>
      <c r="K198" s="15">
        <v>354.1</v>
      </c>
      <c r="L198" s="16">
        <f t="shared" si="22"/>
        <v>0</v>
      </c>
      <c r="M198" s="15">
        <f t="shared" si="23"/>
        <v>3949057.9000000004</v>
      </c>
      <c r="N198" s="15">
        <f t="shared" si="24"/>
        <v>4091591.2</v>
      </c>
      <c r="O198" s="16">
        <f t="shared" si="25"/>
        <v>142533.2999999998</v>
      </c>
      <c r="P198" s="15">
        <f t="shared" si="26"/>
        <v>3.6092988152946504</v>
      </c>
      <c r="Q198" s="1"/>
    </row>
    <row r="199" spans="1:17" ht="18">
      <c r="A199" s="3"/>
      <c r="B199" s="6" t="s">
        <v>15</v>
      </c>
      <c r="C199" s="11" t="s">
        <v>13</v>
      </c>
      <c r="D199" s="15">
        <v>324.5</v>
      </c>
      <c r="E199" s="15">
        <v>717.8</v>
      </c>
      <c r="F199" s="16">
        <f t="shared" si="21"/>
        <v>121.20184899845916</v>
      </c>
      <c r="G199" s="15">
        <v>864.3</v>
      </c>
      <c r="H199" s="15">
        <v>908.7</v>
      </c>
      <c r="I199" s="16">
        <f t="shared" si="20"/>
        <v>5.137105171815352</v>
      </c>
      <c r="J199" s="15">
        <v>284.8</v>
      </c>
      <c r="K199" s="15">
        <v>292.9</v>
      </c>
      <c r="L199" s="16">
        <f t="shared" si="22"/>
        <v>2.8441011235954936</v>
      </c>
      <c r="M199" s="15">
        <f t="shared" si="23"/>
        <v>2571777.7999999993</v>
      </c>
      <c r="N199" s="15">
        <f t="shared" si="24"/>
        <v>2700122.9</v>
      </c>
      <c r="O199" s="16">
        <f t="shared" si="25"/>
        <v>128345.10000000056</v>
      </c>
      <c r="P199" s="15">
        <f t="shared" si="26"/>
        <v>4.990520565190375</v>
      </c>
      <c r="Q199" s="1"/>
    </row>
    <row r="200" spans="1:17" ht="18">
      <c r="A200" s="3">
        <v>3</v>
      </c>
      <c r="B200" s="4" t="s">
        <v>16</v>
      </c>
      <c r="C200" s="11" t="s">
        <v>13</v>
      </c>
      <c r="D200" s="67">
        <f>SUM(D201:D205)</f>
        <v>1040.2</v>
      </c>
      <c r="E200" s="67">
        <f>SUM(E201:E205)</f>
        <v>1584.2</v>
      </c>
      <c r="F200" s="70">
        <f t="shared" si="21"/>
        <v>52.297635070178806</v>
      </c>
      <c r="G200" s="67">
        <f>SUM(G201:G205)</f>
        <v>960</v>
      </c>
      <c r="H200" s="67">
        <f>SUM(H201:H205)</f>
        <v>1033.8</v>
      </c>
      <c r="I200" s="70">
        <f t="shared" si="20"/>
        <v>7.687499999999996</v>
      </c>
      <c r="J200" s="67">
        <f>SUM(J201:J205)</f>
        <v>340.6</v>
      </c>
      <c r="K200" s="67">
        <f>SUM(K201:K205)</f>
        <v>205.29999999999998</v>
      </c>
      <c r="L200" s="73">
        <f t="shared" si="22"/>
        <v>-39.7240164415737</v>
      </c>
      <c r="M200" s="67">
        <f t="shared" si="23"/>
        <v>162097.6</v>
      </c>
      <c r="N200" s="67">
        <f t="shared" si="24"/>
        <v>217536.9</v>
      </c>
      <c r="O200" s="70">
        <f t="shared" si="25"/>
        <v>55439.29999999999</v>
      </c>
      <c r="P200" s="67">
        <f t="shared" si="26"/>
        <v>34.20118496510744</v>
      </c>
      <c r="Q200" s="1"/>
    </row>
    <row r="201" spans="1:17" ht="18">
      <c r="A201" s="3"/>
      <c r="B201" s="6" t="s">
        <v>17</v>
      </c>
      <c r="C201" s="11" t="s">
        <v>13</v>
      </c>
      <c r="D201" s="19">
        <v>43.1</v>
      </c>
      <c r="E201" s="15">
        <v>31.2</v>
      </c>
      <c r="F201" s="16">
        <f t="shared" si="21"/>
        <v>-27.610208816705338</v>
      </c>
      <c r="G201" s="15">
        <v>120.5</v>
      </c>
      <c r="H201" s="15">
        <v>108.3</v>
      </c>
      <c r="I201" s="16">
        <f t="shared" si="20"/>
        <v>-10.124481327800833</v>
      </c>
      <c r="J201" s="15">
        <v>25</v>
      </c>
      <c r="K201" s="15">
        <v>21.8</v>
      </c>
      <c r="L201" s="16">
        <f t="shared" si="22"/>
        <v>-12.799999999999997</v>
      </c>
      <c r="M201" s="15">
        <f t="shared" si="23"/>
        <v>24858.1</v>
      </c>
      <c r="N201" s="15">
        <f t="shared" si="24"/>
        <v>114867.40000000001</v>
      </c>
      <c r="O201" s="16">
        <f t="shared" si="25"/>
        <v>90009.30000000002</v>
      </c>
      <c r="P201" s="15">
        <f t="shared" si="26"/>
        <v>362.0924366705421</v>
      </c>
      <c r="Q201" s="1"/>
    </row>
    <row r="202" spans="1:17" ht="18">
      <c r="A202" s="3"/>
      <c r="B202" s="6" t="s">
        <v>18</v>
      </c>
      <c r="C202" s="11" t="s">
        <v>13</v>
      </c>
      <c r="D202" s="19">
        <v>464.5</v>
      </c>
      <c r="E202" s="15">
        <v>525.2</v>
      </c>
      <c r="F202" s="16">
        <f t="shared" si="21"/>
        <v>13.067814854682464</v>
      </c>
      <c r="G202" s="15">
        <v>520.8</v>
      </c>
      <c r="H202" s="15">
        <v>615.2</v>
      </c>
      <c r="I202" s="16">
        <f t="shared" si="20"/>
        <v>18.12596006144395</v>
      </c>
      <c r="J202" s="15">
        <v>156.3</v>
      </c>
      <c r="K202" s="15">
        <v>125.6</v>
      </c>
      <c r="L202" s="16">
        <f t="shared" si="22"/>
        <v>-19.641714651311588</v>
      </c>
      <c r="M202" s="15">
        <f t="shared" si="23"/>
        <v>51724.00000000001</v>
      </c>
      <c r="N202" s="15">
        <f t="shared" si="24"/>
        <v>57074.399999999994</v>
      </c>
      <c r="O202" s="16">
        <f t="shared" si="25"/>
        <v>5350.399999999987</v>
      </c>
      <c r="P202" s="15">
        <f t="shared" si="26"/>
        <v>10.344134251024641</v>
      </c>
      <c r="Q202" s="1"/>
    </row>
    <row r="203" spans="1:17" ht="18">
      <c r="A203" s="3"/>
      <c r="B203" s="6" t="s">
        <v>19</v>
      </c>
      <c r="C203" s="11" t="s">
        <v>13</v>
      </c>
      <c r="D203" s="19">
        <v>183.1</v>
      </c>
      <c r="E203" s="15">
        <v>122.9</v>
      </c>
      <c r="F203" s="16">
        <f t="shared" si="21"/>
        <v>-32.878208629164384</v>
      </c>
      <c r="G203" s="15">
        <v>192.8</v>
      </c>
      <c r="H203" s="15">
        <v>140.3</v>
      </c>
      <c r="I203" s="16">
        <f t="shared" si="20"/>
        <v>-27.230290456431533</v>
      </c>
      <c r="J203" s="15">
        <v>58.4</v>
      </c>
      <c r="K203" s="15">
        <v>27.6</v>
      </c>
      <c r="L203" s="16">
        <f t="shared" si="22"/>
        <v>-52.73972602739726</v>
      </c>
      <c r="M203" s="15">
        <f t="shared" si="23"/>
        <v>19260.7</v>
      </c>
      <c r="N203" s="15">
        <f t="shared" si="24"/>
        <v>12479.8</v>
      </c>
      <c r="O203" s="16">
        <f t="shared" si="25"/>
        <v>-6780.9000000000015</v>
      </c>
      <c r="P203" s="15">
        <f t="shared" si="26"/>
        <v>-35.205885559714865</v>
      </c>
      <c r="Q203" s="1"/>
    </row>
    <row r="204" spans="1:17" ht="18">
      <c r="A204" s="3"/>
      <c r="B204" s="6" t="s">
        <v>20</v>
      </c>
      <c r="C204" s="11" t="s">
        <v>13</v>
      </c>
      <c r="D204" s="19">
        <v>164.8</v>
      </c>
      <c r="E204" s="15">
        <v>455.4</v>
      </c>
      <c r="F204" s="16">
        <f t="shared" si="21"/>
        <v>176.33495145631065</v>
      </c>
      <c r="G204" s="15">
        <v>45.7</v>
      </c>
      <c r="H204" s="15">
        <v>59.5</v>
      </c>
      <c r="I204" s="16">
        <f t="shared" si="20"/>
        <v>30.19693654266958</v>
      </c>
      <c r="J204" s="15">
        <v>11.6</v>
      </c>
      <c r="K204" s="15">
        <v>8.1</v>
      </c>
      <c r="L204" s="16">
        <f t="shared" si="22"/>
        <v>-30.17241379310345</v>
      </c>
      <c r="M204" s="15">
        <f t="shared" si="23"/>
        <v>7976.500000000001</v>
      </c>
      <c r="N204" s="15">
        <f t="shared" si="24"/>
        <v>8902.8</v>
      </c>
      <c r="O204" s="16">
        <f t="shared" si="25"/>
        <v>926.2999999999984</v>
      </c>
      <c r="P204" s="15">
        <f t="shared" si="26"/>
        <v>11.612862784429238</v>
      </c>
      <c r="Q204" s="1"/>
    </row>
    <row r="205" spans="1:17" ht="18">
      <c r="A205" s="3"/>
      <c r="B205" s="6" t="s">
        <v>21</v>
      </c>
      <c r="C205" s="11" t="s">
        <v>13</v>
      </c>
      <c r="D205" s="19">
        <v>184.7</v>
      </c>
      <c r="E205" s="15">
        <v>449.5</v>
      </c>
      <c r="F205" s="16">
        <f t="shared" si="21"/>
        <v>143.3676231727125</v>
      </c>
      <c r="G205" s="15">
        <v>80.2</v>
      </c>
      <c r="H205" s="15">
        <v>110.5</v>
      </c>
      <c r="I205" s="16">
        <f t="shared" si="20"/>
        <v>37.780548628428924</v>
      </c>
      <c r="J205" s="15">
        <v>89.3</v>
      </c>
      <c r="K205" s="15">
        <v>22.2</v>
      </c>
      <c r="L205" s="16">
        <f t="shared" si="22"/>
        <v>-75.13997760358342</v>
      </c>
      <c r="M205" s="15">
        <f t="shared" si="23"/>
        <v>58278.299999999996</v>
      </c>
      <c r="N205" s="15">
        <f t="shared" si="24"/>
        <v>24212.5</v>
      </c>
      <c r="O205" s="16">
        <f t="shared" si="25"/>
        <v>-34065.799999999996</v>
      </c>
      <c r="P205" s="15">
        <f t="shared" si="26"/>
        <v>-58.45366113973811</v>
      </c>
      <c r="Q205" s="1"/>
    </row>
    <row r="206" spans="1:17" ht="18">
      <c r="A206" s="3">
        <v>4</v>
      </c>
      <c r="B206" s="4" t="s">
        <v>22</v>
      </c>
      <c r="C206" s="11" t="s">
        <v>13</v>
      </c>
      <c r="D206" s="67">
        <v>17.6</v>
      </c>
      <c r="E206" s="67">
        <v>11.8</v>
      </c>
      <c r="F206" s="70">
        <f t="shared" si="21"/>
        <v>-32.95454545454546</v>
      </c>
      <c r="G206" s="67">
        <v>38.3</v>
      </c>
      <c r="H206" s="67">
        <v>25.5</v>
      </c>
      <c r="I206" s="70">
        <f t="shared" si="20"/>
        <v>-33.42036553524804</v>
      </c>
      <c r="J206" s="67">
        <v>10.5</v>
      </c>
      <c r="K206" s="67">
        <v>1.2</v>
      </c>
      <c r="L206" s="73">
        <f t="shared" si="22"/>
        <v>-88.57142857142858</v>
      </c>
      <c r="M206" s="67">
        <f t="shared" si="23"/>
        <v>72621.6</v>
      </c>
      <c r="N206" s="67">
        <f t="shared" si="24"/>
        <v>107493.1</v>
      </c>
      <c r="O206" s="70">
        <f t="shared" si="25"/>
        <v>34871.5</v>
      </c>
      <c r="P206" s="67">
        <f t="shared" si="26"/>
        <v>48.01808277427101</v>
      </c>
      <c r="Q206" s="1"/>
    </row>
    <row r="207" spans="1:17" ht="25.5" customHeight="1">
      <c r="A207" s="3"/>
      <c r="B207" s="6" t="s">
        <v>23</v>
      </c>
      <c r="C207" s="11" t="s">
        <v>13</v>
      </c>
      <c r="D207" s="15">
        <v>17.6</v>
      </c>
      <c r="E207" s="15">
        <v>3.4</v>
      </c>
      <c r="F207" s="16">
        <f t="shared" si="21"/>
        <v>-80.68181818181817</v>
      </c>
      <c r="G207" s="15">
        <v>3</v>
      </c>
      <c r="H207" s="15">
        <v>7.2</v>
      </c>
      <c r="I207" s="16">
        <f t="shared" si="20"/>
        <v>140</v>
      </c>
      <c r="J207" s="15">
        <v>0</v>
      </c>
      <c r="K207" s="15">
        <v>0</v>
      </c>
      <c r="L207" s="16">
        <v>0</v>
      </c>
      <c r="M207" s="15">
        <f t="shared" si="23"/>
        <v>62933.6</v>
      </c>
      <c r="N207" s="15">
        <f t="shared" si="24"/>
        <v>98367.49999999999</v>
      </c>
      <c r="O207" s="16">
        <f t="shared" si="25"/>
        <v>35433.89999999999</v>
      </c>
      <c r="P207" s="15">
        <f t="shared" si="26"/>
        <v>56.30362795072901</v>
      </c>
      <c r="Q207" s="1"/>
    </row>
    <row r="208" spans="1:17" ht="18">
      <c r="A208" s="3"/>
      <c r="B208" s="6" t="s">
        <v>24</v>
      </c>
      <c r="C208" s="11" t="s">
        <v>13</v>
      </c>
      <c r="D208" s="15"/>
      <c r="E208" s="15"/>
      <c r="F208" s="16"/>
      <c r="G208" s="15"/>
      <c r="H208" s="15"/>
      <c r="I208" s="16"/>
      <c r="J208" s="15"/>
      <c r="K208" s="15"/>
      <c r="L208" s="16"/>
      <c r="M208" s="15"/>
      <c r="N208" s="15"/>
      <c r="O208" s="16"/>
      <c r="P208" s="15"/>
      <c r="Q208" s="1"/>
    </row>
    <row r="209" spans="1:17" ht="18">
      <c r="A209" s="3"/>
      <c r="B209" s="6" t="s">
        <v>25</v>
      </c>
      <c r="C209" s="11" t="s">
        <v>13</v>
      </c>
      <c r="D209" s="16">
        <v>0</v>
      </c>
      <c r="E209" s="16">
        <v>0</v>
      </c>
      <c r="F209" s="16">
        <v>0</v>
      </c>
      <c r="G209" s="15">
        <v>2.7</v>
      </c>
      <c r="H209" s="15">
        <v>0.8</v>
      </c>
      <c r="I209" s="16">
        <f t="shared" si="20"/>
        <v>-70.37037037037037</v>
      </c>
      <c r="J209" s="15">
        <v>10.5</v>
      </c>
      <c r="K209" s="15">
        <v>1.2</v>
      </c>
      <c r="L209" s="16">
        <f t="shared" si="22"/>
        <v>-88.57142857142858</v>
      </c>
      <c r="M209" s="15">
        <f aca="true" t="shared" si="27" ref="M209:N215">D27+G27+J27+M27+D71+G71+J71+M71+D117+G117+J117+M117+D163+G163+J163+M163+D209+G209+J209</f>
        <v>2531.4</v>
      </c>
      <c r="N209" s="15">
        <f t="shared" si="27"/>
        <v>2315.7</v>
      </c>
      <c r="O209" s="16">
        <f t="shared" si="25"/>
        <v>-215.70000000000027</v>
      </c>
      <c r="P209" s="15">
        <f t="shared" si="26"/>
        <v>-8.520976534723879</v>
      </c>
      <c r="Q209" s="1"/>
    </row>
    <row r="210" spans="1:17" ht="18">
      <c r="A210" s="3"/>
      <c r="B210" s="6" t="s">
        <v>26</v>
      </c>
      <c r="C210" s="11" t="s">
        <v>13</v>
      </c>
      <c r="D210" s="16">
        <v>0</v>
      </c>
      <c r="E210" s="16">
        <v>0</v>
      </c>
      <c r="F210" s="16">
        <v>0</v>
      </c>
      <c r="G210" s="15">
        <v>23</v>
      </c>
      <c r="H210" s="15">
        <v>17.5</v>
      </c>
      <c r="I210" s="16">
        <f t="shared" si="20"/>
        <v>-23.91304347826087</v>
      </c>
      <c r="J210" s="16">
        <v>0</v>
      </c>
      <c r="K210" s="16">
        <v>0</v>
      </c>
      <c r="L210" s="16">
        <v>0</v>
      </c>
      <c r="M210" s="15">
        <f t="shared" si="27"/>
        <v>1630</v>
      </c>
      <c r="N210" s="15">
        <f t="shared" si="27"/>
        <v>1299.5</v>
      </c>
      <c r="O210" s="16">
        <f t="shared" si="25"/>
        <v>-330.5</v>
      </c>
      <c r="P210" s="15">
        <f t="shared" si="26"/>
        <v>-20.2760736196319</v>
      </c>
      <c r="Q210" s="1"/>
    </row>
    <row r="211" spans="1:17" ht="18">
      <c r="A211" s="3"/>
      <c r="B211" s="6" t="s">
        <v>27</v>
      </c>
      <c r="C211" s="11" t="s">
        <v>13</v>
      </c>
      <c r="D211" s="16">
        <v>0</v>
      </c>
      <c r="E211" s="16">
        <v>0</v>
      </c>
      <c r="F211" s="16">
        <v>0</v>
      </c>
      <c r="G211" s="16">
        <v>0</v>
      </c>
      <c r="H211" s="16">
        <v>0</v>
      </c>
      <c r="I211" s="16">
        <v>0</v>
      </c>
      <c r="J211" s="16">
        <v>0</v>
      </c>
      <c r="K211" s="16">
        <v>0</v>
      </c>
      <c r="L211" s="16">
        <v>0</v>
      </c>
      <c r="M211" s="15">
        <f t="shared" si="27"/>
        <v>0</v>
      </c>
      <c r="N211" s="15">
        <f t="shared" si="27"/>
        <v>0</v>
      </c>
      <c r="O211" s="16">
        <f t="shared" si="25"/>
        <v>0</v>
      </c>
      <c r="P211" s="15">
        <v>0</v>
      </c>
      <c r="Q211" s="1"/>
    </row>
    <row r="212" spans="1:17" ht="18">
      <c r="A212" s="3"/>
      <c r="B212" s="6" t="s">
        <v>28</v>
      </c>
      <c r="C212" s="11" t="s">
        <v>13</v>
      </c>
      <c r="D212" s="16">
        <v>0</v>
      </c>
      <c r="E212" s="16">
        <v>0</v>
      </c>
      <c r="F212" s="16">
        <v>0</v>
      </c>
      <c r="G212" s="16">
        <v>0</v>
      </c>
      <c r="H212" s="16">
        <v>0</v>
      </c>
      <c r="I212" s="16">
        <v>0</v>
      </c>
      <c r="J212" s="16">
        <v>0</v>
      </c>
      <c r="K212" s="16">
        <v>0</v>
      </c>
      <c r="L212" s="16">
        <v>0</v>
      </c>
      <c r="M212" s="15">
        <f t="shared" si="27"/>
        <v>0</v>
      </c>
      <c r="N212" s="15">
        <f t="shared" si="27"/>
        <v>0</v>
      </c>
      <c r="O212" s="16">
        <f t="shared" si="25"/>
        <v>0</v>
      </c>
      <c r="P212" s="15">
        <v>0</v>
      </c>
      <c r="Q212" s="1"/>
    </row>
    <row r="213" spans="1:17" ht="18">
      <c r="A213" s="3"/>
      <c r="B213" s="6" t="s">
        <v>29</v>
      </c>
      <c r="C213" s="11" t="s">
        <v>13</v>
      </c>
      <c r="D213" s="16">
        <v>0</v>
      </c>
      <c r="E213" s="15">
        <v>8.4</v>
      </c>
      <c r="F213" s="16">
        <v>0</v>
      </c>
      <c r="G213" s="15">
        <v>9.6</v>
      </c>
      <c r="H213" s="16">
        <v>0</v>
      </c>
      <c r="I213" s="16">
        <f t="shared" si="20"/>
        <v>-100</v>
      </c>
      <c r="J213" s="16">
        <v>0</v>
      </c>
      <c r="K213" s="16">
        <v>0</v>
      </c>
      <c r="L213" s="16">
        <v>0</v>
      </c>
      <c r="M213" s="15">
        <f t="shared" si="27"/>
        <v>5526.6</v>
      </c>
      <c r="N213" s="15">
        <f t="shared" si="27"/>
        <v>5510.4</v>
      </c>
      <c r="O213" s="16">
        <f t="shared" si="25"/>
        <v>-16.200000000000728</v>
      </c>
      <c r="P213" s="15">
        <f t="shared" si="26"/>
        <v>-0.293127781999796</v>
      </c>
      <c r="Q213" s="1"/>
    </row>
    <row r="214" spans="1:17" ht="18">
      <c r="A214" s="3">
        <v>5</v>
      </c>
      <c r="B214" s="4" t="s">
        <v>30</v>
      </c>
      <c r="C214" s="11" t="s">
        <v>13</v>
      </c>
      <c r="D214" s="67">
        <v>204.6</v>
      </c>
      <c r="E214" s="67">
        <v>189.8</v>
      </c>
      <c r="F214" s="70">
        <f t="shared" si="21"/>
        <v>-7.23362658846529</v>
      </c>
      <c r="G214" s="67">
        <f>SUM(G215:G224)</f>
        <v>223.3</v>
      </c>
      <c r="H214" s="67">
        <f>SUM(H215:H224)</f>
        <v>84.5</v>
      </c>
      <c r="I214" s="70">
        <f t="shared" si="20"/>
        <v>-62.158531124048366</v>
      </c>
      <c r="J214" s="67">
        <f>SUM(J215:J224)</f>
        <v>11.2</v>
      </c>
      <c r="K214" s="67">
        <f>SUM(K215:K224)</f>
        <v>9.4</v>
      </c>
      <c r="L214" s="73">
        <f t="shared" si="22"/>
        <v>-16.071428571428566</v>
      </c>
      <c r="M214" s="67">
        <f t="shared" si="27"/>
        <v>84353.90000000001</v>
      </c>
      <c r="N214" s="67">
        <f t="shared" si="27"/>
        <v>124580.1</v>
      </c>
      <c r="O214" s="70">
        <f t="shared" si="25"/>
        <v>40226.2</v>
      </c>
      <c r="P214" s="67">
        <f t="shared" si="26"/>
        <v>47.687421684118924</v>
      </c>
      <c r="Q214" s="1"/>
    </row>
    <row r="215" spans="1:17" ht="18">
      <c r="A215" s="3"/>
      <c r="B215" s="6" t="s">
        <v>31</v>
      </c>
      <c r="C215" s="11" t="s">
        <v>13</v>
      </c>
      <c r="D215" s="15">
        <v>131.1</v>
      </c>
      <c r="E215" s="15">
        <v>131.1</v>
      </c>
      <c r="F215" s="16">
        <f t="shared" si="21"/>
        <v>0</v>
      </c>
      <c r="G215" s="15">
        <v>0.9</v>
      </c>
      <c r="H215" s="15">
        <v>0.8</v>
      </c>
      <c r="I215" s="16">
        <f t="shared" si="20"/>
        <v>-11.111111111111107</v>
      </c>
      <c r="J215" s="15">
        <v>11.2</v>
      </c>
      <c r="K215" s="15">
        <v>9.4</v>
      </c>
      <c r="L215" s="16">
        <f t="shared" si="22"/>
        <v>-16.071428571428566</v>
      </c>
      <c r="M215" s="15">
        <f t="shared" si="27"/>
        <v>50381.299999999996</v>
      </c>
      <c r="N215" s="15">
        <f t="shared" si="27"/>
        <v>78727.9</v>
      </c>
      <c r="O215" s="16">
        <f t="shared" si="25"/>
        <v>28346.6</v>
      </c>
      <c r="P215" s="15">
        <f t="shared" si="26"/>
        <v>56.2641297465528</v>
      </c>
      <c r="Q215" s="1"/>
    </row>
    <row r="216" spans="1:17" ht="18">
      <c r="A216" s="3"/>
      <c r="B216" s="6" t="s">
        <v>32</v>
      </c>
      <c r="C216" s="11"/>
      <c r="D216" s="15"/>
      <c r="E216" s="15"/>
      <c r="F216" s="16"/>
      <c r="G216" s="15"/>
      <c r="H216" s="15"/>
      <c r="I216" s="16"/>
      <c r="J216" s="15"/>
      <c r="K216" s="15"/>
      <c r="L216" s="16"/>
      <c r="M216" s="15"/>
      <c r="N216" s="15"/>
      <c r="O216" s="16"/>
      <c r="P216" s="15"/>
      <c r="Q216" s="1"/>
    </row>
    <row r="217" spans="1:17" ht="18">
      <c r="A217" s="3"/>
      <c r="B217" s="6" t="s">
        <v>33</v>
      </c>
      <c r="C217" s="11" t="s">
        <v>13</v>
      </c>
      <c r="D217" s="16">
        <v>0</v>
      </c>
      <c r="E217" s="16">
        <v>0</v>
      </c>
      <c r="F217" s="16">
        <v>0</v>
      </c>
      <c r="G217" s="15">
        <v>86.5</v>
      </c>
      <c r="H217" s="15">
        <v>13.2</v>
      </c>
      <c r="I217" s="16">
        <f t="shared" si="20"/>
        <v>-84.73988439306358</v>
      </c>
      <c r="J217" s="16">
        <v>0</v>
      </c>
      <c r="K217" s="16">
        <v>0</v>
      </c>
      <c r="L217" s="16">
        <v>0</v>
      </c>
      <c r="M217" s="15">
        <f aca="true" t="shared" si="28" ref="M217:M227">D35+G35+J35+M35+D79+G79+J79+M79+D125+G125+J125+M125+D171+G171+J171+M171+D217+G217+J217</f>
        <v>156.5</v>
      </c>
      <c r="N217" s="15">
        <f aca="true" t="shared" si="29" ref="N217:N227">E35+H35+K35+N35+E79+H79+K79+N79+E125+H125+K125+N125+E171+H171+K171+N171+E217+H217+K217</f>
        <v>62.2</v>
      </c>
      <c r="O217" s="16">
        <f t="shared" si="25"/>
        <v>-94.3</v>
      </c>
      <c r="P217" s="15">
        <f t="shared" si="26"/>
        <v>-60.25559105431309</v>
      </c>
      <c r="Q217" s="1"/>
    </row>
    <row r="218" spans="1:17" ht="18">
      <c r="A218" s="3"/>
      <c r="B218" s="6" t="s">
        <v>25</v>
      </c>
      <c r="C218" s="11" t="s">
        <v>34</v>
      </c>
      <c r="D218" s="15">
        <v>2.9</v>
      </c>
      <c r="E218" s="15">
        <v>3.5</v>
      </c>
      <c r="F218" s="16">
        <f t="shared" si="21"/>
        <v>20.689655172413797</v>
      </c>
      <c r="G218" s="15">
        <v>101.6</v>
      </c>
      <c r="H218" s="15">
        <v>47.3</v>
      </c>
      <c r="I218" s="16">
        <f t="shared" si="20"/>
        <v>-53.444881889763785</v>
      </c>
      <c r="J218" s="16">
        <v>0</v>
      </c>
      <c r="K218" s="16">
        <v>0</v>
      </c>
      <c r="L218" s="16">
        <v>0</v>
      </c>
      <c r="M218" s="15">
        <f t="shared" si="28"/>
        <v>9397.1</v>
      </c>
      <c r="N218" s="15">
        <f t="shared" si="29"/>
        <v>12060.499999999998</v>
      </c>
      <c r="O218" s="16">
        <f t="shared" si="25"/>
        <v>2663.399999999998</v>
      </c>
      <c r="P218" s="15">
        <f t="shared" si="26"/>
        <v>28.342786604377924</v>
      </c>
      <c r="Q218" s="1"/>
    </row>
    <row r="219" spans="1:17" ht="18">
      <c r="A219" s="3"/>
      <c r="B219" s="6" t="s">
        <v>35</v>
      </c>
      <c r="C219" s="11" t="s">
        <v>34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v>0</v>
      </c>
      <c r="K219" s="16">
        <v>0</v>
      </c>
      <c r="L219" s="16">
        <v>0</v>
      </c>
      <c r="M219" s="15">
        <f t="shared" si="28"/>
        <v>0</v>
      </c>
      <c r="N219" s="15">
        <f t="shared" si="29"/>
        <v>0</v>
      </c>
      <c r="O219" s="16">
        <f t="shared" si="25"/>
        <v>0</v>
      </c>
      <c r="P219" s="15">
        <v>0</v>
      </c>
      <c r="Q219" s="1"/>
    </row>
    <row r="220" spans="1:17" ht="18">
      <c r="A220" s="3"/>
      <c r="B220" s="6" t="s">
        <v>36</v>
      </c>
      <c r="C220" s="11" t="s">
        <v>34</v>
      </c>
      <c r="D220" s="15">
        <v>11.9</v>
      </c>
      <c r="E220" s="16">
        <v>0</v>
      </c>
      <c r="F220" s="16">
        <f t="shared" si="21"/>
        <v>-100</v>
      </c>
      <c r="G220" s="15">
        <v>12.3</v>
      </c>
      <c r="H220" s="15">
        <v>6.2</v>
      </c>
      <c r="I220" s="16">
        <f t="shared" si="20"/>
        <v>-49.59349593495935</v>
      </c>
      <c r="J220" s="16">
        <v>0</v>
      </c>
      <c r="K220" s="16">
        <v>0</v>
      </c>
      <c r="L220" s="16">
        <v>0</v>
      </c>
      <c r="M220" s="15">
        <f t="shared" si="28"/>
        <v>4321.2</v>
      </c>
      <c r="N220" s="15">
        <f t="shared" si="29"/>
        <v>2681.7999999999997</v>
      </c>
      <c r="O220" s="16">
        <f t="shared" si="25"/>
        <v>-1639.4</v>
      </c>
      <c r="P220" s="15">
        <f t="shared" si="26"/>
        <v>-37.9385355919652</v>
      </c>
      <c r="Q220" s="1"/>
    </row>
    <row r="221" spans="1:17" ht="18">
      <c r="A221" s="3"/>
      <c r="B221" s="6" t="s">
        <v>37</v>
      </c>
      <c r="C221" s="11" t="s">
        <v>34</v>
      </c>
      <c r="D221" s="15">
        <v>3.6</v>
      </c>
      <c r="E221" s="16">
        <v>0</v>
      </c>
      <c r="F221" s="16">
        <f t="shared" si="21"/>
        <v>-100</v>
      </c>
      <c r="G221" s="15">
        <v>22</v>
      </c>
      <c r="H221" s="15">
        <v>16.1</v>
      </c>
      <c r="I221" s="16">
        <f t="shared" si="20"/>
        <v>-26.818181818181813</v>
      </c>
      <c r="J221" s="16">
        <v>0</v>
      </c>
      <c r="K221" s="16">
        <v>0</v>
      </c>
      <c r="L221" s="16">
        <v>0</v>
      </c>
      <c r="M221" s="15">
        <f t="shared" si="28"/>
        <v>4734.400000000001</v>
      </c>
      <c r="N221" s="15">
        <f t="shared" si="29"/>
        <v>1967.3999999999999</v>
      </c>
      <c r="O221" s="16">
        <f t="shared" si="25"/>
        <v>-2767.000000000001</v>
      </c>
      <c r="P221" s="15">
        <f t="shared" si="26"/>
        <v>-58.444575870226444</v>
      </c>
      <c r="Q221" s="1"/>
    </row>
    <row r="222" spans="1:17" ht="18">
      <c r="A222" s="3"/>
      <c r="B222" s="6" t="s">
        <v>38</v>
      </c>
      <c r="C222" s="11" t="s">
        <v>13</v>
      </c>
      <c r="D222" s="16">
        <v>0</v>
      </c>
      <c r="E222" s="16">
        <v>0</v>
      </c>
      <c r="F222" s="16">
        <v>0</v>
      </c>
      <c r="G222" s="16">
        <v>0</v>
      </c>
      <c r="H222" s="16">
        <v>0</v>
      </c>
      <c r="I222" s="16">
        <v>0</v>
      </c>
      <c r="J222" s="16">
        <v>0</v>
      </c>
      <c r="K222" s="16">
        <v>0</v>
      </c>
      <c r="L222" s="16">
        <v>0</v>
      </c>
      <c r="M222" s="15">
        <f t="shared" si="28"/>
        <v>0</v>
      </c>
      <c r="N222" s="15">
        <f t="shared" si="29"/>
        <v>0</v>
      </c>
      <c r="O222" s="16">
        <f t="shared" si="25"/>
        <v>0</v>
      </c>
      <c r="P222" s="15">
        <v>0</v>
      </c>
      <c r="Q222" s="1"/>
    </row>
    <row r="223" spans="1:17" ht="18">
      <c r="A223" s="3"/>
      <c r="B223" s="6" t="s">
        <v>28</v>
      </c>
      <c r="C223" s="11" t="s">
        <v>13</v>
      </c>
      <c r="D223" s="16">
        <v>0</v>
      </c>
      <c r="E223" s="16">
        <v>0</v>
      </c>
      <c r="F223" s="16">
        <v>0</v>
      </c>
      <c r="G223" s="16">
        <v>0</v>
      </c>
      <c r="H223" s="16">
        <v>0</v>
      </c>
      <c r="I223" s="16">
        <v>0</v>
      </c>
      <c r="J223" s="16">
        <v>0</v>
      </c>
      <c r="K223" s="16">
        <v>0</v>
      </c>
      <c r="L223" s="16">
        <v>0</v>
      </c>
      <c r="M223" s="15">
        <f t="shared" si="28"/>
        <v>1458</v>
      </c>
      <c r="N223" s="15">
        <f t="shared" si="29"/>
        <v>79</v>
      </c>
      <c r="O223" s="16">
        <f t="shared" si="25"/>
        <v>-1379</v>
      </c>
      <c r="P223" s="15">
        <f t="shared" si="26"/>
        <v>-94.58161865569274</v>
      </c>
      <c r="Q223" s="1"/>
    </row>
    <row r="224" spans="1:17" ht="18">
      <c r="A224" s="3"/>
      <c r="B224" s="6" t="s">
        <v>39</v>
      </c>
      <c r="C224" s="11" t="s">
        <v>13</v>
      </c>
      <c r="D224" s="15">
        <v>55.1</v>
      </c>
      <c r="E224" s="15">
        <v>55.2</v>
      </c>
      <c r="F224" s="16">
        <f t="shared" si="21"/>
        <v>0.18148820326679024</v>
      </c>
      <c r="G224" s="16">
        <v>0</v>
      </c>
      <c r="H224" s="15">
        <v>0.9</v>
      </c>
      <c r="I224" s="16">
        <v>0</v>
      </c>
      <c r="J224" s="16">
        <v>0</v>
      </c>
      <c r="K224" s="16">
        <v>0</v>
      </c>
      <c r="L224" s="16">
        <v>0</v>
      </c>
      <c r="M224" s="15">
        <f t="shared" si="28"/>
        <v>16689.399999999998</v>
      </c>
      <c r="N224" s="15">
        <f t="shared" si="29"/>
        <v>29592.300000000003</v>
      </c>
      <c r="O224" s="16">
        <f t="shared" si="25"/>
        <v>12902.900000000005</v>
      </c>
      <c r="P224" s="15">
        <f t="shared" si="26"/>
        <v>77.31194650496727</v>
      </c>
      <c r="Q224" s="1"/>
    </row>
    <row r="225" spans="1:17" ht="18">
      <c r="A225" s="3">
        <v>6</v>
      </c>
      <c r="B225" s="7" t="s">
        <v>61</v>
      </c>
      <c r="C225" s="11" t="s">
        <v>40</v>
      </c>
      <c r="D225" s="67">
        <v>48</v>
      </c>
      <c r="E225" s="67">
        <v>44</v>
      </c>
      <c r="F225" s="70">
        <f t="shared" si="21"/>
        <v>-8.333333333333332</v>
      </c>
      <c r="G225" s="67">
        <v>14</v>
      </c>
      <c r="H225" s="67">
        <v>13</v>
      </c>
      <c r="I225" s="70">
        <f t="shared" si="20"/>
        <v>-7.142857142857142</v>
      </c>
      <c r="J225" s="67">
        <v>7</v>
      </c>
      <c r="K225" s="67">
        <v>5</v>
      </c>
      <c r="L225" s="73">
        <f t="shared" si="22"/>
        <v>-28.57142857142857</v>
      </c>
      <c r="M225" s="67">
        <f t="shared" si="28"/>
        <v>1465</v>
      </c>
      <c r="N225" s="67">
        <f t="shared" si="29"/>
        <v>1162</v>
      </c>
      <c r="O225" s="70">
        <f t="shared" si="25"/>
        <v>-303</v>
      </c>
      <c r="P225" s="67">
        <f t="shared" si="26"/>
        <v>-20.68259385665529</v>
      </c>
      <c r="Q225" s="1"/>
    </row>
    <row r="226" spans="1:17" ht="18">
      <c r="A226" s="3"/>
      <c r="B226" s="8" t="s">
        <v>41</v>
      </c>
      <c r="C226" s="11" t="s">
        <v>40</v>
      </c>
      <c r="D226" s="20">
        <v>2</v>
      </c>
      <c r="E226" s="20">
        <v>2</v>
      </c>
      <c r="F226" s="16">
        <f t="shared" si="21"/>
        <v>0</v>
      </c>
      <c r="G226" s="20">
        <v>3</v>
      </c>
      <c r="H226" s="20">
        <v>3</v>
      </c>
      <c r="I226" s="16">
        <f t="shared" si="20"/>
        <v>0</v>
      </c>
      <c r="J226" s="20">
        <v>3</v>
      </c>
      <c r="K226" s="20">
        <v>1</v>
      </c>
      <c r="L226" s="16">
        <f t="shared" si="22"/>
        <v>-66.66666666666666</v>
      </c>
      <c r="M226" s="15">
        <f t="shared" si="28"/>
        <v>189</v>
      </c>
      <c r="N226" s="15">
        <f t="shared" si="29"/>
        <v>153</v>
      </c>
      <c r="O226" s="16">
        <f t="shared" si="25"/>
        <v>-36</v>
      </c>
      <c r="P226" s="15">
        <f t="shared" si="26"/>
        <v>-19.047619047619047</v>
      </c>
      <c r="Q226" s="1"/>
    </row>
    <row r="227" spans="1:17" ht="18">
      <c r="A227" s="3">
        <v>7</v>
      </c>
      <c r="B227" s="7" t="s">
        <v>42</v>
      </c>
      <c r="C227" s="11" t="s">
        <v>34</v>
      </c>
      <c r="D227" s="67">
        <v>464.5</v>
      </c>
      <c r="E227" s="67">
        <v>525.2</v>
      </c>
      <c r="F227" s="70">
        <f t="shared" si="21"/>
        <v>13.067814854682464</v>
      </c>
      <c r="G227" s="67">
        <v>506</v>
      </c>
      <c r="H227" s="67">
        <v>640.2</v>
      </c>
      <c r="I227" s="70">
        <f t="shared" si="20"/>
        <v>26.521739130434792</v>
      </c>
      <c r="J227" s="67">
        <v>156.3</v>
      </c>
      <c r="K227" s="67">
        <v>125.6</v>
      </c>
      <c r="L227" s="73">
        <f t="shared" si="22"/>
        <v>-19.641714651311588</v>
      </c>
      <c r="M227" s="67">
        <f t="shared" si="28"/>
        <v>47769.80000000001</v>
      </c>
      <c r="N227" s="67">
        <f t="shared" si="29"/>
        <v>51869.138</v>
      </c>
      <c r="O227" s="70">
        <f t="shared" si="25"/>
        <v>4099.337999999989</v>
      </c>
      <c r="P227" s="67">
        <f t="shared" si="26"/>
        <v>8.58144266879909</v>
      </c>
      <c r="Q227" s="1"/>
    </row>
    <row r="228" spans="1:17" ht="18">
      <c r="A228" s="3">
        <v>8</v>
      </c>
      <c r="B228" s="7" t="s">
        <v>43</v>
      </c>
      <c r="C228" s="12"/>
      <c r="D228" s="17"/>
      <c r="E228" s="17"/>
      <c r="F228" s="16"/>
      <c r="G228" s="17"/>
      <c r="H228" s="17"/>
      <c r="I228" s="16"/>
      <c r="J228" s="17"/>
      <c r="K228" s="17"/>
      <c r="L228" s="35"/>
      <c r="M228" s="15"/>
      <c r="N228" s="15"/>
      <c r="O228" s="16"/>
      <c r="P228" s="15"/>
      <c r="Q228" s="1"/>
    </row>
    <row r="229" spans="1:17" ht="18">
      <c r="A229" s="3"/>
      <c r="B229" s="8" t="s">
        <v>44</v>
      </c>
      <c r="C229" s="11" t="s">
        <v>45</v>
      </c>
      <c r="D229" s="21">
        <v>1901.64</v>
      </c>
      <c r="E229" s="17">
        <v>2348.3</v>
      </c>
      <c r="F229" s="16">
        <f t="shared" si="21"/>
        <v>23.488147073052737</v>
      </c>
      <c r="G229" s="17">
        <v>3946.8</v>
      </c>
      <c r="H229" s="17">
        <v>4699.7</v>
      </c>
      <c r="I229" s="16">
        <f t="shared" si="20"/>
        <v>19.07621364143102</v>
      </c>
      <c r="J229" s="17">
        <v>1700</v>
      </c>
      <c r="K229" s="17">
        <v>2400</v>
      </c>
      <c r="L229" s="16">
        <f>(K229-J229)/J229*100</f>
        <v>41.17647058823529</v>
      </c>
      <c r="M229" s="15">
        <f>D47+G47+J47+M47+D91+G91+J91+M91+D137+G137+J137+M137+D183+G183+J183+M183+D229+G229+J229</f>
        <v>55396.36</v>
      </c>
      <c r="N229" s="15">
        <f>E47+H47+K47+N47+E91+H91+K91+N91+E137+H137+K137+N137+E183+H183+K183+N183+E229+H229+K229</f>
        <v>65817.08</v>
      </c>
      <c r="O229" s="16">
        <f t="shared" si="25"/>
        <v>10420.720000000001</v>
      </c>
      <c r="P229" s="15">
        <f t="shared" si="26"/>
        <v>18.811199869449908</v>
      </c>
      <c r="Q229" s="1"/>
    </row>
    <row r="230" spans="1:17" ht="18">
      <c r="A230" s="3"/>
      <c r="B230" s="8" t="s">
        <v>46</v>
      </c>
      <c r="C230" s="11" t="s">
        <v>45</v>
      </c>
      <c r="D230" s="21">
        <v>7131.15</v>
      </c>
      <c r="E230" s="17">
        <v>7432.26</v>
      </c>
      <c r="F230" s="16">
        <f t="shared" si="21"/>
        <v>4.222460612944625</v>
      </c>
      <c r="G230" s="17">
        <v>7034.1</v>
      </c>
      <c r="H230" s="17">
        <v>7663.33</v>
      </c>
      <c r="I230" s="16">
        <f t="shared" si="20"/>
        <v>8.945423010761854</v>
      </c>
      <c r="J230" s="17">
        <v>2900</v>
      </c>
      <c r="K230" s="17">
        <v>3200</v>
      </c>
      <c r="L230" s="16">
        <f>(K230-J230)/J230*100</f>
        <v>10.344827586206897</v>
      </c>
      <c r="M230" s="15">
        <f>D48+G48+J48+M48+D92+G92+J92+M92+D138+G138+J138+M138+D184+G184+J184+M184+D230+G230+J230</f>
        <v>142462.60000000003</v>
      </c>
      <c r="N230" s="15">
        <f>E48+H48+K48+N48+E92+H92+K92+N92+E138+H138+K138+N138+E184+H184+K184+N184+E230+H230+K230</f>
        <v>154618.61</v>
      </c>
      <c r="O230" s="16">
        <f t="shared" si="25"/>
        <v>12156.009999999951</v>
      </c>
      <c r="P230" s="15">
        <f t="shared" si="26"/>
        <v>8.532772811952013</v>
      </c>
      <c r="Q230" s="1"/>
    </row>
    <row r="231" spans="1:17" ht="18">
      <c r="A231" s="3">
        <v>9</v>
      </c>
      <c r="B231" s="7" t="s">
        <v>47</v>
      </c>
      <c r="C231" s="11" t="s">
        <v>48</v>
      </c>
      <c r="D231" s="17">
        <f>100*13.2/411.2</f>
        <v>3.21011673151751</v>
      </c>
      <c r="E231" s="17">
        <f>100*11.4/406.8</f>
        <v>2.8023598820058995</v>
      </c>
      <c r="F231" s="16"/>
      <c r="G231" s="17">
        <f>100*123.1/1028.4</f>
        <v>11.970050563982886</v>
      </c>
      <c r="H231" s="17">
        <f>100*132.6/1121.8</f>
        <v>11.820288821536817</v>
      </c>
      <c r="I231" s="35"/>
      <c r="J231" s="17">
        <f>100*1/341.4</f>
        <v>0.29291154071470415</v>
      </c>
      <c r="K231" s="17">
        <f>100*2.6/208.4</f>
        <v>1.2476007677543186</v>
      </c>
      <c r="L231" s="35"/>
      <c r="M231" s="17">
        <v>6.6</v>
      </c>
      <c r="N231" s="17">
        <v>0</v>
      </c>
      <c r="O231" s="16"/>
      <c r="P231" s="15"/>
      <c r="Q231" s="1"/>
    </row>
    <row r="232" spans="1:17" ht="18">
      <c r="A232" s="3">
        <v>10</v>
      </c>
      <c r="B232" s="7" t="s">
        <v>49</v>
      </c>
      <c r="C232" s="11" t="s">
        <v>48</v>
      </c>
      <c r="D232" s="17">
        <f>100*16.1/1605.6</f>
        <v>1.0027404085700051</v>
      </c>
      <c r="E232" s="17">
        <f>100*13.9/2052.3</f>
        <v>0.6772888953856648</v>
      </c>
      <c r="F232" s="16"/>
      <c r="G232" s="17">
        <f>1100*50.1/1879</f>
        <v>29.329430548163916</v>
      </c>
      <c r="H232" s="17">
        <f>100*161.7/1832.6</f>
        <v>8.823529411764705</v>
      </c>
      <c r="I232" s="35"/>
      <c r="J232" s="17">
        <f>100*1.2/159.6</f>
        <v>0.7518796992481204</v>
      </c>
      <c r="K232" s="17">
        <f>100*3.1/107.6</f>
        <v>2.8810408921933086</v>
      </c>
      <c r="L232" s="35"/>
      <c r="M232" s="17">
        <v>0.33</v>
      </c>
      <c r="N232" s="17">
        <v>0</v>
      </c>
      <c r="O232" s="16"/>
      <c r="P232" s="15"/>
      <c r="Q232" s="1"/>
    </row>
    <row r="233" spans="1:17" ht="18">
      <c r="A233" s="9"/>
      <c r="B233" s="10"/>
      <c r="C233" s="9"/>
      <c r="D233" s="32"/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1"/>
      <c r="P233" s="44"/>
      <c r="Q233" s="1"/>
    </row>
    <row r="234" spans="1:17" ht="18">
      <c r="A234" s="91" t="s">
        <v>80</v>
      </c>
      <c r="B234" s="2" t="s">
        <v>88</v>
      </c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"/>
      <c r="P234" s="44"/>
      <c r="Q234" s="1"/>
    </row>
    <row r="235" spans="1:17" ht="18">
      <c r="A235" s="2"/>
      <c r="B235" s="13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"/>
      <c r="P235" s="44"/>
      <c r="Q235" s="1"/>
    </row>
    <row r="236" spans="1:7" ht="18">
      <c r="A236" s="25"/>
      <c r="B236" s="26"/>
      <c r="C236" s="27"/>
      <c r="D236" s="28"/>
      <c r="E236" s="28"/>
      <c r="F236" s="29"/>
      <c r="G236" s="30"/>
    </row>
    <row r="237" spans="1:16" s="105" customFormat="1" ht="28.5">
      <c r="A237" s="97"/>
      <c r="B237" s="98" t="s">
        <v>68</v>
      </c>
      <c r="C237" s="99"/>
      <c r="D237" s="100"/>
      <c r="E237" s="100"/>
      <c r="F237" s="101"/>
      <c r="G237" s="102"/>
      <c r="H237" s="103"/>
      <c r="I237" s="103"/>
      <c r="J237" s="103"/>
      <c r="K237" s="114" t="s">
        <v>67</v>
      </c>
      <c r="L237" s="114"/>
      <c r="M237" s="104"/>
      <c r="N237" s="104"/>
      <c r="P237" s="106"/>
    </row>
    <row r="238" spans="1:7" ht="14.25">
      <c r="A238" s="31"/>
      <c r="B238" s="31"/>
      <c r="C238" s="31"/>
      <c r="D238" s="31"/>
      <c r="E238" s="31"/>
      <c r="F238" s="31"/>
      <c r="G238" s="31"/>
    </row>
  </sheetData>
  <sheetProtection formatCells="0" formatColumns="0" formatRows="0" insertColumns="0" insertRows="0" insertHyperlinks="0" deleteColumns="0" deleteRows="0" sort="0" autoFilter="0" pivotTables="0"/>
  <mergeCells count="37">
    <mergeCell ref="B6:L6"/>
    <mergeCell ref="J52:L52"/>
    <mergeCell ref="J8:L8"/>
    <mergeCell ref="C8:C9"/>
    <mergeCell ref="M190:P190"/>
    <mergeCell ref="M52:O52"/>
    <mergeCell ref="M8:O8"/>
    <mergeCell ref="M98:O98"/>
    <mergeCell ref="M144:O144"/>
    <mergeCell ref="G98:I98"/>
    <mergeCell ref="C144:C145"/>
    <mergeCell ref="D144:F144"/>
    <mergeCell ref="G144:I144"/>
    <mergeCell ref="A8:A9"/>
    <mergeCell ref="B8:B9"/>
    <mergeCell ref="D8:F8"/>
    <mergeCell ref="G8:I8"/>
    <mergeCell ref="J98:L98"/>
    <mergeCell ref="A52:A53"/>
    <mergeCell ref="B52:B53"/>
    <mergeCell ref="C52:C53"/>
    <mergeCell ref="D52:F52"/>
    <mergeCell ref="G52:I52"/>
    <mergeCell ref="A98:A99"/>
    <mergeCell ref="B98:B99"/>
    <mergeCell ref="C98:C99"/>
    <mergeCell ref="D98:F98"/>
    <mergeCell ref="G190:I190"/>
    <mergeCell ref="J144:L144"/>
    <mergeCell ref="A144:A145"/>
    <mergeCell ref="K237:L237"/>
    <mergeCell ref="J190:L190"/>
    <mergeCell ref="A190:A191"/>
    <mergeCell ref="B190:B191"/>
    <mergeCell ref="C190:C191"/>
    <mergeCell ref="D190:F190"/>
    <mergeCell ref="B144:B145"/>
  </mergeCells>
  <printOptions horizontalCentered="1" verticalCentered="1"/>
  <pageMargins left="0.61" right="0.2" top="0.3937007874015748" bottom="0.3937007874015748" header="0.31496062992125984" footer="0.31496062992125984"/>
  <pageSetup horizontalDpi="600" verticalDpi="600" orientation="landscape" paperSize="9" scale="52" r:id="rId3"/>
  <rowBreaks count="5" manualBreakCount="5">
    <brk id="50" max="15" man="1"/>
    <brk id="96" max="15" man="1"/>
    <brk id="142" max="15" man="1"/>
    <brk id="188" max="15" man="1"/>
    <brk id="238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4.00390625" style="0" customWidth="1"/>
    <col min="2" max="2" width="43.421875" style="0" customWidth="1"/>
    <col min="3" max="3" width="9.421875" style="0" customWidth="1"/>
    <col min="4" max="4" width="10.57421875" style="0" customWidth="1"/>
    <col min="5" max="5" width="8.8515625" style="0" customWidth="1"/>
    <col min="6" max="6" width="11.00390625" style="0" customWidth="1"/>
    <col min="7" max="7" width="10.140625" style="0" customWidth="1"/>
  </cols>
  <sheetData>
    <row r="1" spans="1:8" ht="15">
      <c r="A1" s="125" t="s">
        <v>75</v>
      </c>
      <c r="B1" s="125"/>
      <c r="C1" s="125"/>
      <c r="D1" s="125"/>
      <c r="E1" s="125"/>
      <c r="F1" s="125"/>
      <c r="G1" s="1"/>
      <c r="H1" s="1"/>
    </row>
    <row r="2" spans="1:8" ht="14.25" customHeight="1">
      <c r="A2" s="125" t="s">
        <v>76</v>
      </c>
      <c r="B2" s="125"/>
      <c r="C2" s="125"/>
      <c r="D2" s="125"/>
      <c r="E2" s="125"/>
      <c r="F2" s="125"/>
      <c r="G2" s="1"/>
      <c r="H2" s="1"/>
    </row>
    <row r="3" spans="1:8" ht="17.25" customHeight="1">
      <c r="A3" s="128" t="s">
        <v>2</v>
      </c>
      <c r="B3" s="130" t="s">
        <v>3</v>
      </c>
      <c r="C3" s="131" t="s">
        <v>82</v>
      </c>
      <c r="D3" s="127" t="s">
        <v>72</v>
      </c>
      <c r="E3" s="123" t="s">
        <v>73</v>
      </c>
      <c r="F3" s="126" t="s">
        <v>83</v>
      </c>
      <c r="G3" s="126"/>
      <c r="H3" s="1"/>
    </row>
    <row r="4" spans="1:8" ht="15">
      <c r="A4" s="129"/>
      <c r="B4" s="131"/>
      <c r="C4" s="132"/>
      <c r="D4" s="127"/>
      <c r="E4" s="124"/>
      <c r="F4" s="45" t="s">
        <v>84</v>
      </c>
      <c r="G4" s="62" t="s">
        <v>85</v>
      </c>
      <c r="H4" s="1"/>
    </row>
    <row r="5" spans="1:8" ht="30">
      <c r="A5" s="46">
        <v>1</v>
      </c>
      <c r="B5" s="47" t="s">
        <v>6</v>
      </c>
      <c r="C5" s="48" t="s">
        <v>7</v>
      </c>
      <c r="D5" s="49">
        <v>2053</v>
      </c>
      <c r="E5" s="56">
        <v>2803</v>
      </c>
      <c r="F5" s="50">
        <f>E5-D5</f>
        <v>750</v>
      </c>
      <c r="G5" s="63">
        <f>F5/D5*100%</f>
        <v>0.3653190452995616</v>
      </c>
      <c r="H5" s="1"/>
    </row>
    <row r="6" spans="1:8" ht="15">
      <c r="A6" s="46"/>
      <c r="B6" s="51" t="s">
        <v>8</v>
      </c>
      <c r="C6" s="48"/>
      <c r="D6" s="49"/>
      <c r="E6" s="56"/>
      <c r="F6" s="50"/>
      <c r="G6" s="64"/>
      <c r="H6" s="1"/>
    </row>
    <row r="7" spans="1:8" ht="15">
      <c r="A7" s="46"/>
      <c r="B7" s="51" t="s">
        <v>9</v>
      </c>
      <c r="C7" s="48" t="s">
        <v>7</v>
      </c>
      <c r="D7" s="50" t="s">
        <v>65</v>
      </c>
      <c r="E7" s="57" t="s">
        <v>65</v>
      </c>
      <c r="F7" s="50" t="s">
        <v>65</v>
      </c>
      <c r="G7" s="50" t="s">
        <v>65</v>
      </c>
      <c r="H7" s="1"/>
    </row>
    <row r="8" spans="1:8" ht="15">
      <c r="A8" s="46"/>
      <c r="B8" s="51" t="s">
        <v>10</v>
      </c>
      <c r="C8" s="48" t="s">
        <v>7</v>
      </c>
      <c r="D8" s="49">
        <v>508</v>
      </c>
      <c r="E8" s="56">
        <v>447</v>
      </c>
      <c r="F8" s="50">
        <f>E8-D8</f>
        <v>-61</v>
      </c>
      <c r="G8" s="63">
        <f>F8/D8*100%</f>
        <v>-0.12007874015748031</v>
      </c>
      <c r="H8" s="1"/>
    </row>
    <row r="9" spans="1:8" ht="15">
      <c r="A9" s="46">
        <v>2</v>
      </c>
      <c r="B9" s="47" t="s">
        <v>11</v>
      </c>
      <c r="C9" s="48"/>
      <c r="D9" s="49"/>
      <c r="E9" s="56"/>
      <c r="F9" s="50"/>
      <c r="G9" s="64"/>
      <c r="H9" s="1"/>
    </row>
    <row r="10" spans="1:8" ht="15">
      <c r="A10" s="46"/>
      <c r="B10" s="51" t="s">
        <v>12</v>
      </c>
      <c r="C10" s="48" t="s">
        <v>13</v>
      </c>
      <c r="D10" s="49">
        <v>285159</v>
      </c>
      <c r="E10" s="56">
        <v>182</v>
      </c>
      <c r="F10" s="50">
        <f aca="true" t="shared" si="0" ref="F10:F20">E10-D10</f>
        <v>-284977</v>
      </c>
      <c r="G10" s="63">
        <f aca="true" t="shared" si="1" ref="G10:G20">F10/D10*100%</f>
        <v>-0.9993617595797433</v>
      </c>
      <c r="H10" s="1"/>
    </row>
    <row r="11" spans="1:8" ht="15">
      <c r="A11" s="46"/>
      <c r="B11" s="51" t="s">
        <v>14</v>
      </c>
      <c r="C11" s="48" t="s">
        <v>13</v>
      </c>
      <c r="D11" s="49">
        <v>675784</v>
      </c>
      <c r="E11" s="56">
        <v>424</v>
      </c>
      <c r="F11" s="50">
        <f t="shared" si="0"/>
        <v>-675360</v>
      </c>
      <c r="G11" s="63">
        <f t="shared" si="1"/>
        <v>-0.9993725805878801</v>
      </c>
      <c r="H11" s="1"/>
    </row>
    <row r="12" spans="1:8" ht="15">
      <c r="A12" s="46"/>
      <c r="B12" s="51" t="s">
        <v>15</v>
      </c>
      <c r="C12" s="48" t="s">
        <v>13</v>
      </c>
      <c r="D12" s="49">
        <v>390625</v>
      </c>
      <c r="E12" s="56">
        <v>242</v>
      </c>
      <c r="F12" s="50">
        <f t="shared" si="0"/>
        <v>-390383</v>
      </c>
      <c r="G12" s="63">
        <f t="shared" si="1"/>
        <v>-0.99938048</v>
      </c>
      <c r="H12" s="1"/>
    </row>
    <row r="13" spans="1:8" ht="15">
      <c r="A13" s="46">
        <v>3</v>
      </c>
      <c r="B13" s="47" t="s">
        <v>16</v>
      </c>
      <c r="C13" s="48" t="s">
        <v>13</v>
      </c>
      <c r="D13" s="49">
        <f>SUM(D14:D18)</f>
        <v>3350</v>
      </c>
      <c r="E13" s="56">
        <f>SUM(E14:E18)</f>
        <v>4409</v>
      </c>
      <c r="F13" s="50">
        <f t="shared" si="0"/>
        <v>1059</v>
      </c>
      <c r="G13" s="63">
        <f t="shared" si="1"/>
        <v>0.3161194029850746</v>
      </c>
      <c r="H13" s="1"/>
    </row>
    <row r="14" spans="1:8" ht="15">
      <c r="A14" s="46"/>
      <c r="B14" s="51" t="s">
        <v>17</v>
      </c>
      <c r="C14" s="48" t="s">
        <v>13</v>
      </c>
      <c r="D14" s="49">
        <v>430</v>
      </c>
      <c r="E14" s="56">
        <v>970</v>
      </c>
      <c r="F14" s="50">
        <f t="shared" si="0"/>
        <v>540</v>
      </c>
      <c r="G14" s="63">
        <f t="shared" si="1"/>
        <v>1.255813953488372</v>
      </c>
      <c r="H14" s="1"/>
    </row>
    <row r="15" spans="1:8" ht="15">
      <c r="A15" s="46"/>
      <c r="B15" s="51" t="s">
        <v>18</v>
      </c>
      <c r="C15" s="48" t="s">
        <v>13</v>
      </c>
      <c r="D15" s="49">
        <v>1981</v>
      </c>
      <c r="E15" s="56">
        <v>1202</v>
      </c>
      <c r="F15" s="50">
        <f t="shared" si="0"/>
        <v>-779</v>
      </c>
      <c r="G15" s="63">
        <f t="shared" si="1"/>
        <v>-0.3932357395254922</v>
      </c>
      <c r="H15" s="1"/>
    </row>
    <row r="16" spans="1:8" ht="15">
      <c r="A16" s="46"/>
      <c r="B16" s="51" t="s">
        <v>19</v>
      </c>
      <c r="C16" s="48" t="s">
        <v>13</v>
      </c>
      <c r="D16" s="49">
        <v>715</v>
      </c>
      <c r="E16" s="56">
        <v>291</v>
      </c>
      <c r="F16" s="50">
        <f t="shared" si="0"/>
        <v>-424</v>
      </c>
      <c r="G16" s="63">
        <f t="shared" si="1"/>
        <v>-0.593006993006993</v>
      </c>
      <c r="H16" s="1"/>
    </row>
    <row r="17" spans="1:8" ht="15">
      <c r="A17" s="46"/>
      <c r="B17" s="51" t="s">
        <v>20</v>
      </c>
      <c r="C17" s="48" t="s">
        <v>13</v>
      </c>
      <c r="D17" s="49">
        <v>44</v>
      </c>
      <c r="E17" s="56">
        <v>1246</v>
      </c>
      <c r="F17" s="50">
        <f t="shared" si="0"/>
        <v>1202</v>
      </c>
      <c r="G17" s="63">
        <f t="shared" si="1"/>
        <v>27.318181818181817</v>
      </c>
      <c r="H17" s="1"/>
    </row>
    <row r="18" spans="1:8" ht="15">
      <c r="A18" s="46"/>
      <c r="B18" s="51" t="s">
        <v>21</v>
      </c>
      <c r="C18" s="48" t="s">
        <v>13</v>
      </c>
      <c r="D18" s="49">
        <v>180</v>
      </c>
      <c r="E18" s="56">
        <v>700</v>
      </c>
      <c r="F18" s="50">
        <f t="shared" si="0"/>
        <v>520</v>
      </c>
      <c r="G18" s="63">
        <f t="shared" si="1"/>
        <v>2.888888888888889</v>
      </c>
      <c r="H18" s="1"/>
    </row>
    <row r="19" spans="1:8" ht="29.25" customHeight="1">
      <c r="A19" s="46">
        <v>4</v>
      </c>
      <c r="B19" s="47" t="s">
        <v>22</v>
      </c>
      <c r="C19" s="48" t="s">
        <v>13</v>
      </c>
      <c r="D19" s="49">
        <f>D20+SUM(D22:D26)</f>
        <v>3659</v>
      </c>
      <c r="E19" s="56">
        <f>E20+SUM(E22:E26)</f>
        <v>26</v>
      </c>
      <c r="F19" s="50">
        <f t="shared" si="0"/>
        <v>-3633</v>
      </c>
      <c r="G19" s="63">
        <f t="shared" si="1"/>
        <v>-0.992894233397103</v>
      </c>
      <c r="H19" s="1"/>
    </row>
    <row r="20" spans="1:8" ht="30.75">
      <c r="A20" s="46"/>
      <c r="B20" s="51" t="s">
        <v>23</v>
      </c>
      <c r="C20" s="48" t="s">
        <v>13</v>
      </c>
      <c r="D20" s="49">
        <v>2815</v>
      </c>
      <c r="E20" s="56">
        <v>26</v>
      </c>
      <c r="F20" s="50">
        <f t="shared" si="0"/>
        <v>-2789</v>
      </c>
      <c r="G20" s="63">
        <f t="shared" si="1"/>
        <v>-0.9907637655417407</v>
      </c>
      <c r="H20" s="1"/>
    </row>
    <row r="21" spans="1:8" ht="30.75">
      <c r="A21" s="46"/>
      <c r="B21" s="51" t="s">
        <v>24</v>
      </c>
      <c r="C21" s="48" t="s">
        <v>13</v>
      </c>
      <c r="D21" s="49"/>
      <c r="E21" s="56"/>
      <c r="F21" s="50"/>
      <c r="G21" s="64"/>
      <c r="H21" s="1"/>
    </row>
    <row r="22" spans="1:8" ht="15">
      <c r="A22" s="46"/>
      <c r="B22" s="51" t="s">
        <v>25</v>
      </c>
      <c r="C22" s="48"/>
      <c r="D22" s="49">
        <v>0</v>
      </c>
      <c r="E22" s="56">
        <v>0</v>
      </c>
      <c r="F22" s="50">
        <f aca="true" t="shared" si="2" ref="F22:F28">E22-D22</f>
        <v>0</v>
      </c>
      <c r="G22" s="50" t="s">
        <v>65</v>
      </c>
      <c r="H22" s="1"/>
    </row>
    <row r="23" spans="1:8" ht="15">
      <c r="A23" s="46"/>
      <c r="B23" s="51" t="s">
        <v>26</v>
      </c>
      <c r="C23" s="48" t="s">
        <v>13</v>
      </c>
      <c r="D23" s="49">
        <v>0</v>
      </c>
      <c r="E23" s="56">
        <v>0</v>
      </c>
      <c r="F23" s="50">
        <f t="shared" si="2"/>
        <v>0</v>
      </c>
      <c r="G23" s="50" t="s">
        <v>65</v>
      </c>
      <c r="H23" s="1"/>
    </row>
    <row r="24" spans="1:8" ht="15">
      <c r="A24" s="46"/>
      <c r="B24" s="51" t="s">
        <v>27</v>
      </c>
      <c r="C24" s="48" t="s">
        <v>13</v>
      </c>
      <c r="D24" s="49">
        <v>0</v>
      </c>
      <c r="E24" s="56">
        <v>0</v>
      </c>
      <c r="F24" s="50">
        <f t="shared" si="2"/>
        <v>0</v>
      </c>
      <c r="G24" s="50" t="s">
        <v>65</v>
      </c>
      <c r="H24" s="1"/>
    </row>
    <row r="25" spans="1:8" ht="15">
      <c r="A25" s="46"/>
      <c r="B25" s="51" t="s">
        <v>28</v>
      </c>
      <c r="C25" s="48" t="s">
        <v>13</v>
      </c>
      <c r="D25" s="49">
        <v>0</v>
      </c>
      <c r="E25" s="56">
        <v>0</v>
      </c>
      <c r="F25" s="50">
        <f t="shared" si="2"/>
        <v>0</v>
      </c>
      <c r="G25" s="50" t="s">
        <v>65</v>
      </c>
      <c r="H25" s="1"/>
    </row>
    <row r="26" spans="1:8" ht="15">
      <c r="A26" s="46"/>
      <c r="B26" s="51" t="s">
        <v>29</v>
      </c>
      <c r="C26" s="48" t="s">
        <v>13</v>
      </c>
      <c r="D26" s="49">
        <v>844</v>
      </c>
      <c r="E26" s="56">
        <v>0</v>
      </c>
      <c r="F26" s="50">
        <f t="shared" si="2"/>
        <v>-844</v>
      </c>
      <c r="G26" s="50" t="s">
        <v>65</v>
      </c>
      <c r="H26" s="1"/>
    </row>
    <row r="27" spans="1:8" ht="30">
      <c r="A27" s="46">
        <v>5</v>
      </c>
      <c r="B27" s="47" t="s">
        <v>30</v>
      </c>
      <c r="C27" s="48" t="s">
        <v>13</v>
      </c>
      <c r="D27" s="49">
        <f>SUM(D28:D37)</f>
        <v>4805</v>
      </c>
      <c r="E27" s="56">
        <f>SUM(E28:E37)</f>
        <v>3619</v>
      </c>
      <c r="F27" s="50">
        <f t="shared" si="2"/>
        <v>-1186</v>
      </c>
      <c r="G27" s="63">
        <f>F27/D27*100%</f>
        <v>-0.24682622268470344</v>
      </c>
      <c r="H27" s="1"/>
    </row>
    <row r="28" spans="1:8" ht="30.75">
      <c r="A28" s="46"/>
      <c r="B28" s="51" t="s">
        <v>31</v>
      </c>
      <c r="C28" s="48" t="s">
        <v>13</v>
      </c>
      <c r="D28" s="49">
        <v>3021</v>
      </c>
      <c r="E28" s="56">
        <v>937</v>
      </c>
      <c r="F28" s="50">
        <f t="shared" si="2"/>
        <v>-2084</v>
      </c>
      <c r="G28" s="63">
        <f>F28/D28*100%</f>
        <v>-0.6898378020523006</v>
      </c>
      <c r="H28" s="1"/>
    </row>
    <row r="29" spans="1:8" ht="15">
      <c r="A29" s="46"/>
      <c r="B29" s="51" t="s">
        <v>32</v>
      </c>
      <c r="C29" s="48"/>
      <c r="D29" s="49"/>
      <c r="E29" s="56"/>
      <c r="F29" s="50"/>
      <c r="G29" s="64"/>
      <c r="H29" s="1"/>
    </row>
    <row r="30" spans="1:8" ht="15">
      <c r="A30" s="46"/>
      <c r="B30" s="51" t="s">
        <v>33</v>
      </c>
      <c r="C30" s="48" t="s">
        <v>13</v>
      </c>
      <c r="D30" s="49">
        <v>0</v>
      </c>
      <c r="E30" s="56">
        <v>0</v>
      </c>
      <c r="F30" s="50">
        <f aca="true" t="shared" si="3" ref="F30:F40">E30-D30</f>
        <v>0</v>
      </c>
      <c r="G30" s="64"/>
      <c r="H30" s="1"/>
    </row>
    <row r="31" spans="1:8" ht="15">
      <c r="A31" s="46"/>
      <c r="B31" s="51" t="s">
        <v>25</v>
      </c>
      <c r="C31" s="48" t="s">
        <v>34</v>
      </c>
      <c r="D31" s="49">
        <v>677</v>
      </c>
      <c r="E31" s="56">
        <v>733</v>
      </c>
      <c r="F31" s="50">
        <f t="shared" si="3"/>
        <v>56</v>
      </c>
      <c r="G31" s="63">
        <f>F31/D31*100%</f>
        <v>0.0827178729689808</v>
      </c>
      <c r="H31" s="1"/>
    </row>
    <row r="32" spans="1:8" ht="15">
      <c r="A32" s="46"/>
      <c r="B32" s="51" t="s">
        <v>35</v>
      </c>
      <c r="C32" s="48" t="s">
        <v>34</v>
      </c>
      <c r="D32" s="49">
        <v>0</v>
      </c>
      <c r="E32" s="56">
        <v>0</v>
      </c>
      <c r="F32" s="50">
        <f t="shared" si="3"/>
        <v>0</v>
      </c>
      <c r="G32" s="50" t="s">
        <v>65</v>
      </c>
      <c r="H32" s="1"/>
    </row>
    <row r="33" spans="1:8" ht="15">
      <c r="A33" s="46"/>
      <c r="B33" s="51" t="s">
        <v>36</v>
      </c>
      <c r="C33" s="48" t="s">
        <v>34</v>
      </c>
      <c r="D33" s="49">
        <v>88</v>
      </c>
      <c r="E33" s="56">
        <v>2</v>
      </c>
      <c r="F33" s="50">
        <f t="shared" si="3"/>
        <v>-86</v>
      </c>
      <c r="G33" s="63">
        <f>F33/D33*100%</f>
        <v>-0.9772727272727273</v>
      </c>
      <c r="H33" s="1"/>
    </row>
    <row r="34" spans="1:8" ht="15">
      <c r="A34" s="46"/>
      <c r="B34" s="51" t="s">
        <v>37</v>
      </c>
      <c r="C34" s="48" t="s">
        <v>34</v>
      </c>
      <c r="D34" s="49">
        <v>595</v>
      </c>
      <c r="E34" s="56">
        <v>13</v>
      </c>
      <c r="F34" s="50">
        <f t="shared" si="3"/>
        <v>-582</v>
      </c>
      <c r="G34" s="63">
        <f>F34/D34*100%</f>
        <v>-0.9781512605042016</v>
      </c>
      <c r="H34" s="1"/>
    </row>
    <row r="35" spans="1:8" ht="15">
      <c r="A35" s="46"/>
      <c r="B35" s="51" t="s">
        <v>38</v>
      </c>
      <c r="C35" s="48" t="s">
        <v>13</v>
      </c>
      <c r="D35" s="49">
        <v>0</v>
      </c>
      <c r="E35" s="56">
        <v>0</v>
      </c>
      <c r="F35" s="50">
        <f t="shared" si="3"/>
        <v>0</v>
      </c>
      <c r="G35" s="50" t="s">
        <v>65</v>
      </c>
      <c r="H35" s="1"/>
    </row>
    <row r="36" spans="1:8" ht="15">
      <c r="A36" s="46"/>
      <c r="B36" s="51" t="s">
        <v>28</v>
      </c>
      <c r="C36" s="48" t="s">
        <v>13</v>
      </c>
      <c r="D36" s="49">
        <v>0</v>
      </c>
      <c r="E36" s="56">
        <v>0</v>
      </c>
      <c r="F36" s="50">
        <f t="shared" si="3"/>
        <v>0</v>
      </c>
      <c r="G36" s="50" t="s">
        <v>65</v>
      </c>
      <c r="H36" s="1"/>
    </row>
    <row r="37" spans="1:8" ht="15">
      <c r="A37" s="46"/>
      <c r="B37" s="51" t="s">
        <v>39</v>
      </c>
      <c r="C37" s="48" t="s">
        <v>13</v>
      </c>
      <c r="D37" s="49">
        <v>424</v>
      </c>
      <c r="E37" s="56">
        <v>1934</v>
      </c>
      <c r="F37" s="50">
        <f t="shared" si="3"/>
        <v>1510</v>
      </c>
      <c r="G37" s="63">
        <f>F37/D37*100%</f>
        <v>3.561320754716981</v>
      </c>
      <c r="H37" s="1"/>
    </row>
    <row r="38" spans="1:8" ht="15">
      <c r="A38" s="46">
        <v>6</v>
      </c>
      <c r="B38" s="52" t="s">
        <v>79</v>
      </c>
      <c r="C38" s="48" t="s">
        <v>40</v>
      </c>
      <c r="D38" s="53">
        <v>73</v>
      </c>
      <c r="E38" s="58">
        <v>3</v>
      </c>
      <c r="F38" s="53">
        <f t="shared" si="3"/>
        <v>-70</v>
      </c>
      <c r="G38" s="63">
        <f>F38/D38*100%</f>
        <v>-0.958904109589041</v>
      </c>
      <c r="H38" s="1"/>
    </row>
    <row r="39" spans="1:8" ht="15">
      <c r="A39" s="46"/>
      <c r="B39" s="54" t="s">
        <v>41</v>
      </c>
      <c r="C39" s="48" t="s">
        <v>40</v>
      </c>
      <c r="D39" s="53">
        <v>10</v>
      </c>
      <c r="E39" s="58">
        <v>1</v>
      </c>
      <c r="F39" s="53">
        <f t="shared" si="3"/>
        <v>-9</v>
      </c>
      <c r="G39" s="63">
        <f>F39/D39*100%</f>
        <v>-0.9</v>
      </c>
      <c r="H39" s="1"/>
    </row>
    <row r="40" spans="1:8" ht="15">
      <c r="A40" s="46">
        <v>7</v>
      </c>
      <c r="B40" s="52" t="s">
        <v>42</v>
      </c>
      <c r="C40" s="48" t="s">
        <v>34</v>
      </c>
      <c r="D40" s="50">
        <v>1981</v>
      </c>
      <c r="E40" s="57">
        <v>1119.2</v>
      </c>
      <c r="F40" s="50">
        <f t="shared" si="3"/>
        <v>-861.8</v>
      </c>
      <c r="G40" s="63">
        <f>F40/D40*100%</f>
        <v>-0.4350328117112569</v>
      </c>
      <c r="H40" s="1"/>
    </row>
    <row r="41" spans="1:8" ht="15">
      <c r="A41" s="46">
        <v>8</v>
      </c>
      <c r="B41" s="52" t="s">
        <v>43</v>
      </c>
      <c r="C41" s="46"/>
      <c r="D41" s="50"/>
      <c r="E41" s="57"/>
      <c r="F41" s="50"/>
      <c r="G41" s="64"/>
      <c r="H41" s="1"/>
    </row>
    <row r="42" spans="1:8" ht="15">
      <c r="A42" s="46"/>
      <c r="B42" s="54" t="s">
        <v>44</v>
      </c>
      <c r="C42" s="48" t="s">
        <v>45</v>
      </c>
      <c r="D42" s="50">
        <v>3017.01</v>
      </c>
      <c r="E42" s="57">
        <v>3553.02</v>
      </c>
      <c r="F42" s="50">
        <f>E42-D42</f>
        <v>536.0099999999998</v>
      </c>
      <c r="G42" s="63">
        <f>F42/D42*100%</f>
        <v>0.17766265275885718</v>
      </c>
      <c r="H42" s="1"/>
    </row>
    <row r="43" spans="1:8" ht="15">
      <c r="A43" s="46"/>
      <c r="B43" s="54" t="s">
        <v>46</v>
      </c>
      <c r="C43" s="48" t="s">
        <v>45</v>
      </c>
      <c r="D43" s="50">
        <v>7918.26</v>
      </c>
      <c r="E43" s="57">
        <v>7251.39</v>
      </c>
      <c r="F43" s="50">
        <f>E43-D43</f>
        <v>-666.8699999999999</v>
      </c>
      <c r="G43" s="63">
        <f>F43/D43*100%</f>
        <v>-0.08421926029203385</v>
      </c>
      <c r="H43" s="1"/>
    </row>
    <row r="44" spans="1:9" ht="15" hidden="1">
      <c r="A44" s="46">
        <v>9</v>
      </c>
      <c r="B44" s="52" t="s">
        <v>47</v>
      </c>
      <c r="C44" s="48" t="s">
        <v>48</v>
      </c>
      <c r="D44" s="50"/>
      <c r="E44" s="50"/>
      <c r="F44" s="59" t="e">
        <f>(E44-D44)/D44*100</f>
        <v>#DIV/0!</v>
      </c>
      <c r="G44" s="60"/>
      <c r="H44" s="1"/>
      <c r="I44" s="1"/>
    </row>
    <row r="45" spans="1:9" ht="15" hidden="1">
      <c r="A45" s="46">
        <v>10</v>
      </c>
      <c r="B45" s="52" t="s">
        <v>49</v>
      </c>
      <c r="C45" s="48" t="s">
        <v>48</v>
      </c>
      <c r="D45" s="50"/>
      <c r="E45" s="50"/>
      <c r="F45" s="50" t="e">
        <f>(E45-D45)/D45*100</f>
        <v>#DIV/0!</v>
      </c>
      <c r="G45" s="60"/>
      <c r="H45" s="1"/>
      <c r="I45" s="1"/>
    </row>
    <row r="46" spans="1:7" ht="9" customHeight="1">
      <c r="A46" s="55"/>
      <c r="B46" s="55"/>
      <c r="C46" s="55"/>
      <c r="D46" s="55"/>
      <c r="E46" s="55"/>
      <c r="F46" s="55"/>
      <c r="G46" s="55"/>
    </row>
    <row r="47" spans="1:7" ht="15">
      <c r="A47" s="55"/>
      <c r="B47" s="55"/>
      <c r="C47" s="55"/>
      <c r="D47" s="55"/>
      <c r="E47" s="55"/>
      <c r="F47" s="55"/>
      <c r="G47" s="55"/>
    </row>
    <row r="48" spans="1:7" ht="15">
      <c r="A48" s="55"/>
      <c r="B48" s="1" t="s">
        <v>77</v>
      </c>
      <c r="C48" s="61" t="s">
        <v>78</v>
      </c>
      <c r="D48" s="55"/>
      <c r="E48" s="55"/>
      <c r="F48" s="55"/>
      <c r="G48" s="55"/>
    </row>
    <row r="49" spans="1:7" ht="15">
      <c r="A49" s="55"/>
      <c r="B49" s="55"/>
      <c r="C49" s="55"/>
      <c r="D49" s="55"/>
      <c r="E49" s="55"/>
      <c r="F49" s="55"/>
      <c r="G49" s="55"/>
    </row>
    <row r="50" spans="1:7" ht="15">
      <c r="A50" s="1" t="s">
        <v>80</v>
      </c>
      <c r="B50" s="1" t="s">
        <v>81</v>
      </c>
      <c r="C50" s="55"/>
      <c r="D50" s="55"/>
      <c r="E50" s="55"/>
      <c r="F50" s="55"/>
      <c r="G50" s="55"/>
    </row>
    <row r="51" spans="1:6" ht="18">
      <c r="A51" s="14"/>
      <c r="B51" s="14"/>
      <c r="C51" s="14"/>
      <c r="D51" s="14"/>
      <c r="E51" s="14"/>
      <c r="F51" s="14"/>
    </row>
    <row r="52" spans="1:6" ht="18">
      <c r="A52" s="14"/>
      <c r="B52" s="14"/>
      <c r="C52" s="14"/>
      <c r="D52" s="14"/>
      <c r="E52" s="14"/>
      <c r="F52" s="14"/>
    </row>
    <row r="53" spans="1:6" ht="18">
      <c r="A53" s="14"/>
      <c r="B53" s="14"/>
      <c r="C53" s="14"/>
      <c r="D53" s="14"/>
      <c r="E53" s="14"/>
      <c r="F53" s="14"/>
    </row>
    <row r="54" spans="1:6" ht="18">
      <c r="A54" s="14"/>
      <c r="B54" s="14"/>
      <c r="C54" s="14"/>
      <c r="D54" s="14"/>
      <c r="E54" s="14"/>
      <c r="F54" s="14"/>
    </row>
    <row r="55" spans="1:6" ht="18">
      <c r="A55" s="14"/>
      <c r="B55" s="14"/>
      <c r="C55" s="14"/>
      <c r="D55" s="14"/>
      <c r="E55" s="14"/>
      <c r="F55" s="14"/>
    </row>
    <row r="56" spans="1:6" ht="18">
      <c r="A56" s="14"/>
      <c r="B56" s="14"/>
      <c r="C56" s="14"/>
      <c r="D56" s="14"/>
      <c r="E56" s="14"/>
      <c r="F56" s="14"/>
    </row>
    <row r="57" spans="1:6" ht="18">
      <c r="A57" s="14"/>
      <c r="B57" s="14"/>
      <c r="C57" s="14"/>
      <c r="D57" s="14"/>
      <c r="E57" s="14"/>
      <c r="F57" s="14"/>
    </row>
    <row r="58" spans="1:6" ht="18">
      <c r="A58" s="14"/>
      <c r="B58" s="14"/>
      <c r="C58" s="14"/>
      <c r="D58" s="14"/>
      <c r="E58" s="14"/>
      <c r="F58" s="14"/>
    </row>
    <row r="59" spans="1:6" ht="18">
      <c r="A59" s="14"/>
      <c r="B59" s="14"/>
      <c r="C59" s="14"/>
      <c r="D59" s="14"/>
      <c r="E59" s="14"/>
      <c r="F59" s="14"/>
    </row>
    <row r="60" spans="1:6" ht="18">
      <c r="A60" s="14"/>
      <c r="B60" s="14"/>
      <c r="C60" s="14"/>
      <c r="D60" s="14"/>
      <c r="E60" s="14"/>
      <c r="F60" s="14"/>
    </row>
    <row r="61" spans="1:6" ht="18">
      <c r="A61" s="14"/>
      <c r="B61" s="14"/>
      <c r="C61" s="14"/>
      <c r="D61" s="14"/>
      <c r="E61" s="14"/>
      <c r="F61" s="14"/>
    </row>
    <row r="62" spans="1:6" ht="18">
      <c r="A62" s="14"/>
      <c r="B62" s="14"/>
      <c r="C62" s="14"/>
      <c r="D62" s="14"/>
      <c r="E62" s="14"/>
      <c r="F62" s="14"/>
    </row>
    <row r="63" spans="1:6" ht="18">
      <c r="A63" s="14"/>
      <c r="B63" s="14"/>
      <c r="C63" s="14"/>
      <c r="D63" s="14"/>
      <c r="E63" s="14"/>
      <c r="F63" s="14"/>
    </row>
    <row r="64" spans="1:6" ht="18">
      <c r="A64" s="14"/>
      <c r="B64" s="14"/>
      <c r="C64" s="14"/>
      <c r="D64" s="14"/>
      <c r="E64" s="14"/>
      <c r="F64" s="14"/>
    </row>
    <row r="65" spans="1:6" ht="18">
      <c r="A65" s="14"/>
      <c r="B65" s="14"/>
      <c r="C65" s="14"/>
      <c r="D65" s="14"/>
      <c r="E65" s="14"/>
      <c r="F65" s="14"/>
    </row>
    <row r="66" spans="1:6" ht="18">
      <c r="A66" s="14"/>
      <c r="B66" s="14"/>
      <c r="C66" s="14"/>
      <c r="D66" s="14"/>
      <c r="E66" s="14"/>
      <c r="F66" s="14"/>
    </row>
    <row r="67" spans="1:6" ht="18">
      <c r="A67" s="14"/>
      <c r="B67" s="14"/>
      <c r="C67" s="14"/>
      <c r="D67" s="14"/>
      <c r="E67" s="14"/>
      <c r="F67" s="14"/>
    </row>
    <row r="68" spans="1:6" ht="18">
      <c r="A68" s="14"/>
      <c r="B68" s="14"/>
      <c r="C68" s="14"/>
      <c r="D68" s="14"/>
      <c r="E68" s="14"/>
      <c r="F68" s="14"/>
    </row>
  </sheetData>
  <sheetProtection/>
  <mergeCells count="8">
    <mergeCell ref="E3:E4"/>
    <mergeCell ref="A1:F1"/>
    <mergeCell ref="A2:F2"/>
    <mergeCell ref="F3:G3"/>
    <mergeCell ref="D3:D4"/>
    <mergeCell ref="A3:A4"/>
    <mergeCell ref="B3:B4"/>
    <mergeCell ref="C3:C4"/>
  </mergeCells>
  <printOptions/>
  <pageMargins left="0.5118110236220472" right="0.5118110236220472" top="0.5511811023622047" bottom="0.5511811023622047" header="0" footer="0"/>
  <pageSetup horizontalDpi="180" verticalDpi="18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2018-01-30T08:29:51Z</dcterms:modified>
  <cp:category/>
  <cp:version/>
  <cp:contentType/>
  <cp:contentStatus/>
</cp:coreProperties>
</file>