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доходи" sheetId="1" r:id="rId1"/>
    <sheet name="видатки" sheetId="2" r:id="rId2"/>
    <sheet name="Лист3" sheetId="3" r:id="rId3"/>
  </sheets>
  <definedNames>
    <definedName name="_xlnm.Print_Titles" localSheetId="1">'видатки'!$1:$2</definedName>
    <definedName name="_xlnm.Print_Area" localSheetId="1">'видатки'!$A$1:$G$117</definedName>
  </definedNames>
  <calcPr fullCalcOnLoad="1"/>
</workbook>
</file>

<file path=xl/sharedStrings.xml><?xml version="1.0" encoding="utf-8"?>
<sst xmlns="http://schemas.openxmlformats.org/spreadsheetml/2006/main" count="350" uniqueCount="304">
  <si>
    <t xml:space="preserve"> Податок на прибуток від казино, відеосалонів, гральних автоматів, концертно-видовищних заходів</t>
  </si>
  <si>
    <t xml:space="preserve"> Податок на прибуток іноземних юридичних осіб</t>
  </si>
  <si>
    <t xml:space="preserve"> Податок на прибуток банківських організацій, включаючи  філіали аналогічних організацій, розташованих на території України</t>
  </si>
  <si>
    <t xml:space="preserve"> Податок на прибуток страхових організацій, включаючи  філіали аналогічних організацій, розташованих на території України</t>
  </si>
  <si>
    <t xml:space="preserve"> Податок на прибуток підприємств і організацій, що належать до колективної власності</t>
  </si>
  <si>
    <t xml:space="preserve"> Податок на прибуток організацій і підприємств споживчої кооперації, кооперативів та громадських  об’єднань</t>
  </si>
  <si>
    <t xml:space="preserve"> Податок на прибуток приватних підприємств</t>
  </si>
  <si>
    <t xml:space="preserve"> Інші платники податку на прибуток</t>
  </si>
  <si>
    <t xml:space="preserve"> Відрахування  від суми податку на прибуток для фінансування житлового будівництва для військовослужбовців</t>
  </si>
  <si>
    <t xml:space="preserve"> Реструктурована сума заборгованості податку на прибуток підприємств і організацій</t>
  </si>
  <si>
    <t>2. Податки на власність</t>
  </si>
  <si>
    <t>Податок з власників транспортних засобів та інших самохідних машин і механізмів</t>
  </si>
  <si>
    <t>Податок з юридичних осіб - власників транспортних засобів та інших самохідних машин і механізмів</t>
  </si>
  <si>
    <t>Податок з громадян-власників транспортних засобів та інших самохідних машин і механізмів</t>
  </si>
  <si>
    <t xml:space="preserve"> 3. Збори за використання природних ресурсів</t>
  </si>
  <si>
    <t>Плата за землю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</si>
  <si>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</si>
  <si>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</si>
  <si>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</si>
  <si>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Реструктурована сума заборгованості плати за землю</t>
  </si>
  <si>
    <t xml:space="preserve"> Орендна плата з фізичних осіб</t>
  </si>
  <si>
    <t>4. Внутрішні податки на товари та послуги</t>
  </si>
  <si>
    <t>Ліцензії на підприємницьку та професійну діяльність</t>
  </si>
  <si>
    <t>Податок на промисел</t>
  </si>
  <si>
    <t xml:space="preserve">Плата за видачу ліцензій та сертифікатів </t>
  </si>
  <si>
    <t>Плата за державну реєстрацію суб''єктів підприємницької діяльності</t>
  </si>
  <si>
    <t xml:space="preserve"> Плата за ліцензії на право роздрібної торгівлі алкогольними напоями та тютюновими виробами</t>
  </si>
  <si>
    <t xml:space="preserve">Гербовий збір       </t>
  </si>
  <si>
    <t>Плата за торговий патент на деякі види підприємницької діяльності</t>
  </si>
  <si>
    <t xml:space="preserve">6. Інші податки </t>
  </si>
  <si>
    <t>Місцеві податки і збори</t>
  </si>
  <si>
    <t>Податок з реклами</t>
  </si>
  <si>
    <t>Комунальний податок</t>
  </si>
  <si>
    <t>Готельний збір</t>
  </si>
  <si>
    <t xml:space="preserve"> 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</si>
  <si>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</si>
  <si>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</si>
  <si>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</si>
  <si>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об"єктів торгівлі та сфери послуг</t>
  </si>
  <si>
    <t>Податки, не віднесені до інших категорій</t>
  </si>
  <si>
    <t>Штрафи та санкції, сплачені за порушення податкового законодавства</t>
  </si>
  <si>
    <t xml:space="preserve">Єдиний податок для суб’єктів малого підприємництва 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</si>
  <si>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</si>
  <si>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</si>
  <si>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</si>
  <si>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Надходження до бюджету сум відсотків банків за користування тимчасово вільними бюджетними коштами</t>
  </si>
  <si>
    <t>Надходження коштів від приватизації державного майна</t>
  </si>
  <si>
    <t>Інші надходження</t>
  </si>
  <si>
    <t>2. Адміністративні збори та платежі, доходи від некомерційного та побічного продажу</t>
  </si>
  <si>
    <t>Плата від осіб, поміщених у медичні витверезники</t>
  </si>
  <si>
    <t xml:space="preserve">Плата за оренду державного та комунального майна </t>
  </si>
  <si>
    <t>Державне мито</t>
  </si>
  <si>
    <t>Державне мито, що сплачується за місцем розгляду та оформлення документів, в тому числі за оформленням документів на спадщину і дарування</t>
  </si>
  <si>
    <t>3. Надходження від штрафів та фінансових     санкцій</t>
  </si>
  <si>
    <t>Адміністративні штрафи та інші санкції</t>
  </si>
  <si>
    <t>4.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</si>
  <si>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</si>
  <si>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Надходження сум перевищення фактичного фонду споживання над розрахунковим</t>
  </si>
  <si>
    <t>Доходи від операцій з капіталом</t>
  </si>
  <si>
    <t>Місто</t>
  </si>
  <si>
    <t>План</t>
  </si>
  <si>
    <t>Факт</t>
  </si>
  <si>
    <t xml:space="preserve">   +\-</t>
  </si>
  <si>
    <t>Звіт</t>
  </si>
  <si>
    <t>Надходження від продажу землі</t>
  </si>
  <si>
    <t>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</si>
  <si>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</si>
  <si>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>Відрахування та збір на будівництво, реконструкцію, ремонт і утримання автомобільних доріг загального користування</t>
  </si>
  <si>
    <t>Інші фонди</t>
  </si>
  <si>
    <t>Надходження коштів до Державного фонду приватизації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</si>
  <si>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</si>
  <si>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</si>
  <si>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</si>
  <si>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</si>
  <si>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КАПІТАЛЬНІ</t>
  </si>
  <si>
    <t>Субвенції, одержані з Державного бюджету України</t>
  </si>
  <si>
    <t>Субвенції, одержані з обласних бюджетів</t>
  </si>
  <si>
    <t>Всього доходів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</si>
  <si>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</si>
  <si>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</si>
  <si>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</si>
  <si>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</si>
  <si>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</si>
  <si>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</si>
  <si>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</si>
  <si>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</si>
  <si>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</si>
  <si>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</si>
  <si>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</si>
  <si>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</si>
  <si>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</si>
  <si>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</si>
  <si>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</si>
  <si>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</si>
  <si>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</si>
  <si>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</si>
  <si>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Прибутковий податок з громадян</t>
  </si>
  <si>
    <t xml:space="preserve"> Прибутковий податок з робітників і службовців, включаючи членів кооперативів</t>
  </si>
  <si>
    <t xml:space="preserve"> Прибутковий податок на доходи від підприємницької діяльності та інші доходи громадян</t>
  </si>
  <si>
    <t>Фіксований додаток на доходи фізичних осіб підприємницької діяльності</t>
  </si>
  <si>
    <t>Податок на прибуток підприємств</t>
  </si>
  <si>
    <t xml:space="preserve"> Податок на прибуток підприємств і організацій, що перебувають у  державній власності</t>
  </si>
  <si>
    <t xml:space="preserve"> Податок на прибуток  підприємств, створених за  участю іноземних інвесторів</t>
  </si>
  <si>
    <t>Спеціальний фонд</t>
  </si>
  <si>
    <t>1. Доходи від власності та підприємницької діяльності</t>
  </si>
  <si>
    <t xml:space="preserve"> Власні надходження бюджетних установ і організацій</t>
  </si>
  <si>
    <t>Всього доходів по загальному та спеціальному фонду</t>
  </si>
  <si>
    <t>Загальний фонд</t>
  </si>
  <si>
    <t>Код бюджетної класифікації</t>
  </si>
  <si>
    <t>Найменування показника</t>
  </si>
  <si>
    <t>про виконання міського бюджету за 9 місяців 2001 року</t>
  </si>
  <si>
    <t>Надходження коштів від приватизації  майна, яке знаходиться у ком.власності</t>
  </si>
  <si>
    <t>Субвенціі з Держбюджету на фінансування субсидій та пільг населенню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</si>
  <si>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</si>
  <si>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</si>
  <si>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</si>
  <si>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</si>
  <si>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</si>
  <si>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 xml:space="preserve">   - Утримання центрiв соцiальнихслужб для молодi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</si>
  <si>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</si>
  <si>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</si>
  <si>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</si>
  <si>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</si>
  <si>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</si>
  <si>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</si>
  <si>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</si>
  <si>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</si>
  <si>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</si>
  <si>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</si>
  <si>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</si>
  <si>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</si>
  <si>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090200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</si>
  <si>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</si>
  <si>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</si>
  <si>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</si>
  <si>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</si>
  <si>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</si>
  <si>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</si>
  <si>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</si>
  <si>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</si>
  <si>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</si>
  <si>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</si>
  <si>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</si>
  <si>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</si>
  <si>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</si>
  <si>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</si>
  <si>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</si>
  <si>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</si>
  <si>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</si>
  <si>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 xml:space="preserve">   - Капітальний ремонт житлового фонду</t>
  </si>
  <si>
    <t xml:space="preserve">  - Водопроводно-каналізаційне хозяйство</t>
  </si>
  <si>
    <t xml:space="preserve">  - Інші заходи у сфері електротарнспорту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</si>
  <si>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</si>
  <si>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</si>
  <si>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</si>
  <si>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Безплатнi рецепти ветеранам війни</t>
  </si>
  <si>
    <t xml:space="preserve">   - Безплатне зубопротезування ветеранам війни, праці та почесним донорам</t>
  </si>
  <si>
    <t>091207</t>
  </si>
  <si>
    <t>307,9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</si>
  <si>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</si>
  <si>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</si>
  <si>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</si>
  <si>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</si>
  <si>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</si>
  <si>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</si>
  <si>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Видатки, пов"язані з наданням та обслуговуванням пільгових кредитів, наданих громадянам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</si>
  <si>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</si>
  <si>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</si>
  <si>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</si>
  <si>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</si>
  <si>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</si>
  <si>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</si>
  <si>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</si>
  <si>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</si>
  <si>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</si>
  <si>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</si>
  <si>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</si>
  <si>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</si>
  <si>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</si>
  <si>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</si>
  <si>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</si>
  <si>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</si>
  <si>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</si>
  <si>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</si>
  <si>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</si>
  <si>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</si>
  <si>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</si>
  <si>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</si>
  <si>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</si>
  <si>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</si>
  <si>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</si>
  <si>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</si>
  <si>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</si>
  <si>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</si>
  <si>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</si>
  <si>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</si>
  <si>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</si>
  <si>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</si>
  <si>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</si>
  <si>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</si>
  <si>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</si>
  <si>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</si>
  <si>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</si>
  <si>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</si>
  <si>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</si>
  <si>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</si>
  <si>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</si>
  <si>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</si>
  <si>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</si>
  <si>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</si>
  <si>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Капітальні вкладення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</si>
  <si>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</si>
  <si>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</si>
  <si>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</si>
  <si>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</si>
  <si>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t xml:space="preserve">        Роботи, пов"язані із будівництвом, реконструкцією та утриманням автошляхів</t>
  </si>
  <si>
    <t xml:space="preserve">       Охорона та раціональне  використання природних ресурсів</t>
  </si>
  <si>
    <t xml:space="preserve">       Інша діяльність у сфері охорони навколишнього природного середовища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</si>
  <si>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</si>
  <si>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</si>
  <si>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</si>
  <si>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</si>
  <si>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</si>
  <si>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</si>
  <si>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</si>
  <si>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</si>
  <si>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</si>
  <si>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</si>
  <si>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</si>
  <si>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>090405 090406</t>
  </si>
  <si>
    <t xml:space="preserve">  - Міська рада(почесні грамоти)</t>
  </si>
  <si>
    <t xml:space="preserve"> - Додатковi виплати населенню на покриття витрат з оплати житлово-комунальних послуг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</si>
  <si>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</si>
  <si>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</si>
  <si>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</si>
  <si>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</si>
  <si>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</si>
  <si>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</si>
  <si>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</si>
  <si>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</si>
  <si>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</si>
  <si>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</si>
  <si>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</si>
  <si>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</si>
  <si>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</si>
  <si>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</si>
  <si>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</si>
  <si>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</si>
  <si>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</si>
  <si>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</si>
  <si>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</si>
  <si>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</si>
  <si>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</si>
  <si>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</si>
  <si>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</si>
  <si>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</si>
  <si>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</si>
  <si>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</si>
  <si>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</si>
  <si>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</si>
  <si>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</si>
  <si>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</si>
  <si>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</si>
  <si>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100303</t>
  </si>
  <si>
    <t xml:space="preserve"> - Ремонтно-будівельні організації житлово-комунального господарства</t>
  </si>
  <si>
    <t>090411</t>
  </si>
  <si>
    <t xml:space="preserve"> - Кошти на забезпечення побутовим вугіллям окремих категорій населення</t>
  </si>
  <si>
    <t>100602</t>
  </si>
  <si>
    <t>Погашення заборгованості  з різниці в тарифах на теплову енергію, що вироблялася, транспортувалася та постачалася населенню</t>
  </si>
  <si>
    <t>110204</t>
  </si>
  <si>
    <t>Палаци і будинки культури, клуби та інші заклади клубного типу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</si>
  <si>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</si>
  <si>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</si>
  <si>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</si>
  <si>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</si>
  <si>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</si>
  <si>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</si>
  <si>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</si>
  <si>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</si>
  <si>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</si>
  <si>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</si>
  <si>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</si>
  <si>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</si>
  <si>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</si>
  <si>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</si>
  <si>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</si>
  <si>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</si>
  <si>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</si>
  <si>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</si>
  <si>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070806</t>
  </si>
  <si>
    <t>Інші заклади освіти (МНВК)</t>
  </si>
  <si>
    <t xml:space="preserve">         Видатки за рахунок спеціального фонду державного бюджету</t>
  </si>
  <si>
    <t>Інші видатки на соціальний захист населення</t>
  </si>
  <si>
    <t>Соцільний захист та соціальне забезпечення</t>
  </si>
  <si>
    <t>План з урахуван-ням внесених змін на 1 квартал 2012р.</t>
  </si>
  <si>
    <t>Виконано за 1 квартал 2012р.</t>
  </si>
  <si>
    <t>План з урахуван-ням внесених змін на 2012р.</t>
  </si>
  <si>
    <t>Виконано за  1 квартал 2012р.</t>
  </si>
  <si>
    <t>210105</t>
  </si>
  <si>
    <t>Видатки на запобігання та ліквідацію надзвичайних ситуацій та наслідків стихійного лиха</t>
  </si>
  <si>
    <t>250354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</si>
  <si>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</si>
  <si>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</si>
  <si>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будівницво, реконструкцію, ремонт та утримання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</si>
</sst>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62">
    <font>
      <sz val="10"/>
      <name val="Times New Roman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i/>
      <sz val="11"/>
      <color indexed="8"/>
      <name val="Times New Roman CYR"/>
      <family val="1"/>
    </font>
    <font>
      <i/>
      <sz val="11"/>
      <name val="Times New Roman CYR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FF6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52" applyFont="1" applyFill="1" applyProtection="1">
      <alignment/>
      <protection/>
    </xf>
    <xf numFmtId="0" fontId="6" fillId="0" borderId="0" xfId="52" applyFont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8" fillId="0" borderId="0" xfId="52" applyFont="1" applyProtection="1">
      <alignment/>
      <protection/>
    </xf>
    <xf numFmtId="0" fontId="2" fillId="0" borderId="0" xfId="52" applyFont="1" applyProtection="1">
      <alignment/>
      <protection/>
    </xf>
    <xf numFmtId="0" fontId="5" fillId="0" borderId="0" xfId="52" applyFont="1" applyProtection="1">
      <alignment/>
      <protection/>
    </xf>
    <xf numFmtId="0" fontId="9" fillId="0" borderId="0" xfId="52" applyFont="1" applyProtection="1">
      <alignment/>
      <protection/>
    </xf>
    <xf numFmtId="0" fontId="6" fillId="33" borderId="0" xfId="52" applyFont="1" applyFill="1" applyProtection="1">
      <alignment/>
      <protection/>
    </xf>
    <xf numFmtId="0" fontId="7" fillId="33" borderId="0" xfId="52" applyFont="1" applyFill="1" applyProtection="1">
      <alignment/>
      <protection/>
    </xf>
    <xf numFmtId="0" fontId="5" fillId="33" borderId="0" xfId="52" applyFont="1" applyFill="1" applyProtection="1">
      <alignment/>
      <protection/>
    </xf>
    <xf numFmtId="0" fontId="6" fillId="34" borderId="0" xfId="52" applyFont="1" applyFill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5" borderId="0" xfId="0" applyFont="1" applyFill="1" applyAlignment="1">
      <alignment/>
    </xf>
    <xf numFmtId="0" fontId="3" fillId="0" borderId="0" xfId="0" applyFont="1" applyAlignment="1">
      <alignment/>
    </xf>
    <xf numFmtId="165" fontId="13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35" borderId="11" xfId="0" applyFont="1" applyFill="1" applyBorder="1" applyAlignment="1" applyProtection="1">
      <alignment horizontal="left" wrapText="1"/>
      <protection/>
    </xf>
    <xf numFmtId="164" fontId="5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left" vertical="center" wrapText="1"/>
      <protection/>
    </xf>
    <xf numFmtId="164" fontId="5" fillId="35" borderId="13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wrapText="1"/>
      <protection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7" fillId="34" borderId="10" xfId="0" applyNumberFormat="1" applyFont="1" applyFill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 wrapText="1"/>
      <protection/>
    </xf>
    <xf numFmtId="164" fontId="17" fillId="0" borderId="13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1" fontId="17" fillId="0" borderId="11" xfId="0" applyNumberFormat="1" applyFont="1" applyBorder="1" applyAlignment="1" applyProtection="1">
      <alignment horizontal="left" wrapText="1"/>
      <protection/>
    </xf>
    <xf numFmtId="164" fontId="17" fillId="34" borderId="13" xfId="0" applyNumberFormat="1" applyFont="1" applyFill="1" applyBorder="1" applyAlignment="1">
      <alignment horizontal="center"/>
    </xf>
    <xf numFmtId="164" fontId="17" fillId="34" borderId="10" xfId="0" applyNumberFormat="1" applyFont="1" applyFill="1" applyBorder="1" applyAlignment="1">
      <alignment horizontal="center"/>
    </xf>
    <xf numFmtId="165" fontId="17" fillId="0" borderId="10" xfId="0" applyNumberFormat="1" applyFont="1" applyBorder="1" applyAlignment="1" applyProtection="1">
      <alignment horizontal="center"/>
      <protection/>
    </xf>
    <xf numFmtId="164" fontId="5" fillId="35" borderId="12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wrapText="1"/>
      <protection/>
    </xf>
    <xf numFmtId="164" fontId="5" fillId="0" borderId="13" xfId="0" applyNumberFormat="1" applyFont="1" applyBorder="1" applyAlignment="1">
      <alignment horizontal="center"/>
    </xf>
    <xf numFmtId="164" fontId="17" fillId="35" borderId="10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7" fillId="0" borderId="11" xfId="0" applyNumberFormat="1" applyFont="1" applyBorder="1" applyAlignment="1" applyProtection="1">
      <alignment horizontal="left" wrapText="1"/>
      <protection/>
    </xf>
    <xf numFmtId="0" fontId="5" fillId="35" borderId="11" xfId="0" applyFont="1" applyFill="1" applyBorder="1" applyAlignment="1" applyProtection="1">
      <alignment wrapText="1"/>
      <protection/>
    </xf>
    <xf numFmtId="16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14" xfId="0" applyNumberFormat="1" applyFont="1" applyBorder="1" applyAlignment="1">
      <alignment/>
    </xf>
    <xf numFmtId="164" fontId="5" fillId="34" borderId="14" xfId="0" applyNumberFormat="1" applyFont="1" applyFill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left" wrapText="1"/>
      <protection/>
    </xf>
    <xf numFmtId="164" fontId="17" fillId="0" borderId="16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49" fontId="5" fillId="35" borderId="17" xfId="0" applyNumberFormat="1" applyFont="1" applyFill="1" applyBorder="1" applyAlignment="1" applyProtection="1">
      <alignment horizontal="center"/>
      <protection/>
    </xf>
    <xf numFmtId="49" fontId="5" fillId="35" borderId="11" xfId="0" applyNumberFormat="1" applyFont="1" applyFill="1" applyBorder="1" applyAlignment="1" applyProtection="1">
      <alignment horizontal="center"/>
      <protection/>
    </xf>
    <xf numFmtId="49" fontId="5" fillId="35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/>
    </xf>
    <xf numFmtId="49" fontId="17" fillId="0" borderId="11" xfId="0" applyNumberFormat="1" applyFont="1" applyBorder="1" applyAlignment="1">
      <alignment horizontal="center"/>
    </xf>
    <xf numFmtId="49" fontId="17" fillId="34" borderId="11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164" fontId="5" fillId="34" borderId="19" xfId="0" applyNumberFormat="1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164" fontId="5" fillId="34" borderId="12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49" fontId="17" fillId="0" borderId="29" xfId="0" applyNumberFormat="1" applyFont="1" applyBorder="1" applyAlignment="1" applyProtection="1">
      <alignment horizontal="center" wrapText="1"/>
      <protection/>
    </xf>
    <xf numFmtId="49" fontId="17" fillId="0" borderId="30" xfId="0" applyNumberFormat="1" applyFont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left" wrapText="1"/>
      <protection/>
    </xf>
    <xf numFmtId="164" fontId="17" fillId="0" borderId="12" xfId="0" applyNumberFormat="1" applyFont="1" applyBorder="1" applyAlignment="1" applyProtection="1">
      <alignment horizontal="center"/>
      <protection/>
    </xf>
    <xf numFmtId="49" fontId="5" fillId="35" borderId="29" xfId="0" applyNumberFormat="1" applyFont="1" applyFill="1" applyBorder="1" applyAlignment="1">
      <alignment/>
    </xf>
    <xf numFmtId="0" fontId="5" fillId="35" borderId="29" xfId="0" applyFont="1" applyFill="1" applyBorder="1" applyAlignment="1">
      <alignment wrapText="1"/>
    </xf>
    <xf numFmtId="0" fontId="5" fillId="35" borderId="31" xfId="0" applyFont="1" applyFill="1" applyBorder="1" applyAlignment="1">
      <alignment horizontal="center"/>
    </xf>
    <xf numFmtId="49" fontId="5" fillId="0" borderId="32" xfId="0" applyNumberFormat="1" applyFont="1" applyBorder="1" applyAlignment="1">
      <alignment/>
    </xf>
    <xf numFmtId="0" fontId="18" fillId="0" borderId="32" xfId="0" applyNumberFormat="1" applyFont="1" applyBorder="1" applyAlignment="1">
      <alignment wrapText="1"/>
    </xf>
    <xf numFmtId="164" fontId="5" fillId="0" borderId="32" xfId="0" applyNumberFormat="1" applyFont="1" applyBorder="1" applyAlignment="1">
      <alignment horizontal="center"/>
    </xf>
    <xf numFmtId="164" fontId="5" fillId="34" borderId="32" xfId="0" applyNumberFormat="1" applyFont="1" applyFill="1" applyBorder="1" applyAlignment="1" applyProtection="1">
      <alignment horizontal="center"/>
      <protection/>
    </xf>
    <xf numFmtId="0" fontId="5" fillId="34" borderId="32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7" xfId="0" applyFont="1" applyBorder="1" applyAlignment="1">
      <alignment/>
    </xf>
    <xf numFmtId="0" fontId="5" fillId="34" borderId="37" xfId="0" applyFont="1" applyFill="1" applyBorder="1" applyAlignment="1" applyProtection="1">
      <alignment horizontal="left" wrapText="1"/>
      <protection/>
    </xf>
    <xf numFmtId="164" fontId="5" fillId="36" borderId="38" xfId="0" applyNumberFormat="1" applyFont="1" applyFill="1" applyBorder="1" applyAlignment="1" applyProtection="1">
      <alignment horizontal="center"/>
      <protection/>
    </xf>
    <xf numFmtId="0" fontId="11" fillId="0" borderId="30" xfId="0" applyFont="1" applyBorder="1" applyAlignment="1">
      <alignment/>
    </xf>
    <xf numFmtId="49" fontId="19" fillId="0" borderId="2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15" xfId="0" applyFont="1" applyBorder="1" applyAlignment="1" applyProtection="1">
      <alignment horizontal="left" wrapText="1"/>
      <protection/>
    </xf>
    <xf numFmtId="0" fontId="5" fillId="35" borderId="11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40" xfId="0" applyFont="1" applyBorder="1" applyAlignment="1">
      <alignment wrapText="1"/>
    </xf>
    <xf numFmtId="49" fontId="5" fillId="0" borderId="29" xfId="0" applyNumberFormat="1" applyFont="1" applyBorder="1" applyAlignment="1" applyProtection="1">
      <alignment horizontal="center"/>
      <protection/>
    </xf>
    <xf numFmtId="164" fontId="5" fillId="0" borderId="41" xfId="0" applyNumberFormat="1" applyFont="1" applyBorder="1" applyAlignment="1">
      <alignment/>
    </xf>
    <xf numFmtId="0" fontId="21" fillId="0" borderId="0" xfId="52" applyFont="1" applyFill="1" applyBorder="1" applyAlignment="1" applyProtection="1">
      <alignment horizontal="center" vertical="center" wrapText="1"/>
      <protection/>
    </xf>
    <xf numFmtId="0" fontId="13" fillId="0" borderId="0" xfId="52" applyFont="1" applyFill="1" applyBorder="1" applyProtection="1">
      <alignment/>
      <protection/>
    </xf>
    <xf numFmtId="0" fontId="21" fillId="0" borderId="0" xfId="52" applyFont="1" applyFill="1" applyAlignment="1" applyProtection="1">
      <alignment horizontal="center" vertical="center" wrapText="1"/>
      <protection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13" fillId="0" borderId="10" xfId="52" applyFont="1" applyFill="1" applyBorder="1" applyProtection="1">
      <alignment/>
      <protection/>
    </xf>
    <xf numFmtId="49" fontId="22" fillId="0" borderId="14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Protection="1">
      <alignment/>
      <protection/>
    </xf>
    <xf numFmtId="49" fontId="23" fillId="35" borderId="32" xfId="52" applyNumberFormat="1" applyFont="1" applyFill="1" applyBorder="1" applyAlignment="1" applyProtection="1">
      <alignment horizontal="center" vertical="center" wrapText="1"/>
      <protection/>
    </xf>
    <xf numFmtId="0" fontId="24" fillId="35" borderId="10" xfId="52" applyFont="1" applyFill="1" applyBorder="1" applyProtection="1">
      <alignment/>
      <protection/>
    </xf>
    <xf numFmtId="0" fontId="11" fillId="0" borderId="42" xfId="52" applyFont="1" applyBorder="1" applyAlignment="1" applyProtection="1">
      <alignment horizontal="center"/>
      <protection/>
    </xf>
    <xf numFmtId="0" fontId="13" fillId="0" borderId="42" xfId="52" applyFont="1" applyBorder="1" applyAlignment="1" applyProtection="1">
      <alignment horizontal="centerContinuous" vertical="center" wrapText="1"/>
      <protection/>
    </xf>
    <xf numFmtId="164" fontId="11" fillId="0" borderId="42" xfId="52" applyNumberFormat="1" applyFont="1" applyBorder="1" applyAlignment="1" applyProtection="1">
      <alignment horizontal="right"/>
      <protection/>
    </xf>
    <xf numFmtId="0" fontId="13" fillId="33" borderId="43" xfId="52" applyFont="1" applyFill="1" applyBorder="1" applyAlignment="1" applyProtection="1">
      <alignment horizontal="center" vertical="center"/>
      <protection/>
    </xf>
    <xf numFmtId="0" fontId="13" fillId="33" borderId="43" xfId="52" applyFont="1" applyFill="1" applyBorder="1" applyAlignment="1" applyProtection="1">
      <alignment horizontal="center" vertical="center" wrapText="1"/>
      <protection/>
    </xf>
    <xf numFmtId="164" fontId="11" fillId="33" borderId="43" xfId="52" applyNumberFormat="1" applyFont="1" applyFill="1" applyBorder="1" applyAlignment="1" applyProtection="1">
      <alignment horizontal="right"/>
      <protection/>
    </xf>
    <xf numFmtId="164" fontId="11" fillId="33" borderId="44" xfId="52" applyNumberFormat="1" applyFont="1" applyFill="1" applyBorder="1" applyAlignment="1" applyProtection="1">
      <alignment horizontal="right"/>
      <protection locked="0"/>
    </xf>
    <xf numFmtId="164" fontId="11" fillId="33" borderId="10" xfId="52" applyNumberFormat="1" applyFont="1" applyFill="1" applyBorder="1" applyProtection="1">
      <alignment/>
      <protection/>
    </xf>
    <xf numFmtId="0" fontId="13" fillId="33" borderId="44" xfId="52" applyFont="1" applyFill="1" applyBorder="1" applyAlignment="1" applyProtection="1">
      <alignment horizontal="center" vertical="center"/>
      <protection/>
    </xf>
    <xf numFmtId="0" fontId="13" fillId="33" borderId="44" xfId="52" applyFont="1" applyFill="1" applyBorder="1" applyAlignment="1" applyProtection="1">
      <alignment horizontal="center" vertical="center" wrapText="1"/>
      <protection/>
    </xf>
    <xf numFmtId="164" fontId="11" fillId="33" borderId="44" xfId="52" applyNumberFormat="1" applyFont="1" applyFill="1" applyBorder="1" applyAlignment="1" applyProtection="1">
      <alignment horizontal="right"/>
      <protection/>
    </xf>
    <xf numFmtId="0" fontId="21" fillId="33" borderId="44" xfId="52" applyFont="1" applyFill="1" applyBorder="1" applyAlignment="1" applyProtection="1">
      <alignment vertical="center" wrapText="1"/>
      <protection/>
    </xf>
    <xf numFmtId="0" fontId="11" fillId="0" borderId="44" xfId="52" applyFont="1" applyBorder="1" applyAlignment="1" applyProtection="1">
      <alignment horizontal="center" vertical="center"/>
      <protection/>
    </xf>
    <xf numFmtId="0" fontId="11" fillId="0" borderId="44" xfId="52" applyFont="1" applyBorder="1" applyAlignment="1" applyProtection="1">
      <alignment vertical="center" wrapText="1"/>
      <protection/>
    </xf>
    <xf numFmtId="164" fontId="11" fillId="0" borderId="44" xfId="52" applyNumberFormat="1" applyFont="1" applyBorder="1" applyAlignment="1" applyProtection="1">
      <alignment horizontal="right"/>
      <protection locked="0"/>
    </xf>
    <xf numFmtId="164" fontId="11" fillId="0" borderId="10" xfId="52" applyNumberFormat="1" applyFont="1" applyBorder="1" applyProtection="1">
      <alignment/>
      <protection/>
    </xf>
    <xf numFmtId="0" fontId="13" fillId="0" borderId="44" xfId="52" applyFont="1" applyBorder="1" applyAlignment="1" applyProtection="1">
      <alignment horizontal="center" vertical="center"/>
      <protection/>
    </xf>
    <xf numFmtId="0" fontId="13" fillId="0" borderId="44" xfId="52" applyFont="1" applyBorder="1" applyAlignment="1" applyProtection="1">
      <alignment horizontal="center" vertical="center" wrapText="1"/>
      <protection/>
    </xf>
    <xf numFmtId="164" fontId="11" fillId="0" borderId="44" xfId="52" applyNumberFormat="1" applyFont="1" applyBorder="1" applyAlignment="1" applyProtection="1">
      <alignment horizontal="right"/>
      <protection/>
    </xf>
    <xf numFmtId="0" fontId="21" fillId="0" borderId="44" xfId="52" applyFont="1" applyBorder="1" applyAlignment="1" applyProtection="1">
      <alignment vertical="center" wrapText="1"/>
      <protection/>
    </xf>
    <xf numFmtId="0" fontId="11" fillId="0" borderId="44" xfId="52" applyFont="1" applyBorder="1" applyAlignment="1" applyProtection="1">
      <alignment horizontal="left" vertical="center" wrapText="1"/>
      <protection/>
    </xf>
    <xf numFmtId="164" fontId="13" fillId="33" borderId="44" xfId="52" applyNumberFormat="1" applyFont="1" applyFill="1" applyBorder="1" applyAlignment="1" applyProtection="1">
      <alignment horizontal="right"/>
      <protection/>
    </xf>
    <xf numFmtId="164" fontId="13" fillId="33" borderId="44" xfId="52" applyNumberFormat="1" applyFont="1" applyFill="1" applyBorder="1" applyAlignment="1" applyProtection="1">
      <alignment horizontal="right"/>
      <protection locked="0"/>
    </xf>
    <xf numFmtId="164" fontId="13" fillId="33" borderId="10" xfId="52" applyNumberFormat="1" applyFont="1" applyFill="1" applyBorder="1" applyProtection="1">
      <alignment/>
      <protection/>
    </xf>
    <xf numFmtId="0" fontId="11" fillId="0" borderId="44" xfId="52" applyFont="1" applyBorder="1" applyAlignment="1" applyProtection="1">
      <alignment horizontal="center" vertical="center" wrapText="1"/>
      <protection/>
    </xf>
    <xf numFmtId="0" fontId="13" fillId="0" borderId="44" xfId="52" applyFont="1" applyBorder="1" applyAlignment="1" applyProtection="1">
      <alignment vertical="center" wrapText="1"/>
      <protection/>
    </xf>
    <xf numFmtId="0" fontId="11" fillId="33" borderId="44" xfId="52" applyFont="1" applyFill="1" applyBorder="1" applyAlignment="1" applyProtection="1">
      <alignment horizontal="center" vertical="center"/>
      <protection/>
    </xf>
    <xf numFmtId="0" fontId="13" fillId="0" borderId="45" xfId="52" applyFont="1" applyBorder="1" applyAlignment="1" applyProtection="1">
      <alignment horizontal="center" vertical="center"/>
      <protection/>
    </xf>
    <xf numFmtId="0" fontId="21" fillId="0" borderId="45" xfId="52" applyFont="1" applyBorder="1" applyAlignment="1" applyProtection="1">
      <alignment vertical="center" wrapText="1"/>
      <protection/>
    </xf>
    <xf numFmtId="164" fontId="11" fillId="0" borderId="45" xfId="52" applyNumberFormat="1" applyFont="1" applyBorder="1" applyAlignment="1" applyProtection="1">
      <alignment horizontal="right"/>
      <protection locked="0"/>
    </xf>
    <xf numFmtId="164" fontId="11" fillId="0" borderId="41" xfId="52" applyNumberFormat="1" applyFont="1" applyBorder="1" applyProtection="1">
      <alignment/>
      <protection/>
    </xf>
    <xf numFmtId="0" fontId="13" fillId="37" borderId="10" xfId="52" applyFont="1" applyFill="1" applyBorder="1" applyAlignment="1" applyProtection="1">
      <alignment horizontal="center"/>
      <protection/>
    </xf>
    <xf numFmtId="0" fontId="13" fillId="37" borderId="10" xfId="52" applyFont="1" applyFill="1" applyBorder="1" applyAlignment="1" applyProtection="1">
      <alignment horizontal="center" vertical="center" wrapText="1"/>
      <protection/>
    </xf>
    <xf numFmtId="164" fontId="13" fillId="37" borderId="10" xfId="52" applyNumberFormat="1" applyFont="1" applyFill="1" applyBorder="1" applyAlignment="1" applyProtection="1">
      <alignment horizontal="right"/>
      <protection/>
    </xf>
    <xf numFmtId="164" fontId="13" fillId="37" borderId="45" xfId="52" applyNumberFormat="1" applyFont="1" applyFill="1" applyBorder="1" applyAlignment="1" applyProtection="1">
      <alignment horizontal="right"/>
      <protection locked="0"/>
    </xf>
    <xf numFmtId="0" fontId="11" fillId="35" borderId="10" xfId="52" applyFont="1" applyFill="1" applyBorder="1" applyProtection="1">
      <alignment/>
      <protection/>
    </xf>
    <xf numFmtId="0" fontId="21" fillId="35" borderId="10" xfId="52" applyFont="1" applyFill="1" applyBorder="1" applyAlignment="1" applyProtection="1">
      <alignment horizontal="center"/>
      <protection/>
    </xf>
    <xf numFmtId="0" fontId="11" fillId="0" borderId="10" xfId="52" applyFont="1" applyBorder="1" applyAlignment="1" applyProtection="1">
      <alignment horizontal="center"/>
      <protection/>
    </xf>
    <xf numFmtId="0" fontId="13" fillId="0" borderId="10" xfId="52" applyFont="1" applyBorder="1" applyAlignment="1" applyProtection="1">
      <alignment horizontal="centerContinuous" vertical="center" wrapText="1"/>
      <protection/>
    </xf>
    <xf numFmtId="164" fontId="11" fillId="0" borderId="10" xfId="52" applyNumberFormat="1" applyFont="1" applyBorder="1" applyAlignment="1" applyProtection="1">
      <alignment horizontal="right"/>
      <protection/>
    </xf>
    <xf numFmtId="0" fontId="13" fillId="33" borderId="10" xfId="52" applyFont="1" applyFill="1" applyBorder="1" applyAlignment="1" applyProtection="1">
      <alignment horizontal="center" vertical="center"/>
      <protection/>
    </xf>
    <xf numFmtId="0" fontId="13" fillId="33" borderId="10" xfId="52" applyFont="1" applyFill="1" applyBorder="1" applyAlignment="1" applyProtection="1">
      <alignment horizontal="center" vertical="center" wrapText="1"/>
      <protection/>
    </xf>
    <xf numFmtId="164" fontId="11" fillId="33" borderId="10" xfId="52" applyNumberFormat="1" applyFont="1" applyFill="1" applyBorder="1" applyAlignment="1" applyProtection="1">
      <alignment horizontal="right"/>
      <protection/>
    </xf>
    <xf numFmtId="0" fontId="11" fillId="33" borderId="10" xfId="52" applyFont="1" applyFill="1" applyBorder="1" applyProtection="1">
      <alignment/>
      <protection/>
    </xf>
    <xf numFmtId="0" fontId="11" fillId="33" borderId="0" xfId="52" applyFont="1" applyFill="1" applyProtection="1">
      <alignment/>
      <protection/>
    </xf>
    <xf numFmtId="164" fontId="11" fillId="33" borderId="43" xfId="52" applyNumberFormat="1" applyFont="1" applyFill="1" applyBorder="1" applyAlignment="1" applyProtection="1">
      <alignment horizontal="right"/>
      <protection locked="0"/>
    </xf>
    <xf numFmtId="164" fontId="11" fillId="33" borderId="14" xfId="52" applyNumberFormat="1" applyFont="1" applyFill="1" applyBorder="1" applyProtection="1">
      <alignment/>
      <protection/>
    </xf>
    <xf numFmtId="0" fontId="11" fillId="0" borderId="0" xfId="52" applyFont="1" applyProtection="1">
      <alignment/>
      <protection/>
    </xf>
    <xf numFmtId="0" fontId="13" fillId="34" borderId="44" xfId="52" applyFont="1" applyFill="1" applyBorder="1" applyAlignment="1" applyProtection="1">
      <alignment horizontal="center" vertical="center" wrapText="1"/>
      <protection/>
    </xf>
    <xf numFmtId="0" fontId="21" fillId="34" borderId="44" xfId="52" applyFont="1" applyFill="1" applyBorder="1" applyAlignment="1" applyProtection="1">
      <alignment vertical="center" wrapText="1"/>
      <protection/>
    </xf>
    <xf numFmtId="164" fontId="11" fillId="34" borderId="44" xfId="52" applyNumberFormat="1" applyFont="1" applyFill="1" applyBorder="1" applyAlignment="1" applyProtection="1">
      <alignment horizontal="right"/>
      <protection/>
    </xf>
    <xf numFmtId="0" fontId="11" fillId="34" borderId="0" xfId="52" applyFont="1" applyFill="1" applyProtection="1">
      <alignment/>
      <protection/>
    </xf>
    <xf numFmtId="164" fontId="11" fillId="34" borderId="44" xfId="52" applyNumberFormat="1" applyFont="1" applyFill="1" applyBorder="1" applyAlignment="1" applyProtection="1">
      <alignment horizontal="right"/>
      <protection locked="0"/>
    </xf>
    <xf numFmtId="164" fontId="11" fillId="34" borderId="10" xfId="52" applyNumberFormat="1" applyFont="1" applyFill="1" applyBorder="1" applyProtection="1">
      <alignment/>
      <protection/>
    </xf>
    <xf numFmtId="0" fontId="13" fillId="0" borderId="45" xfId="52" applyFont="1" applyBorder="1" applyAlignment="1" applyProtection="1">
      <alignment vertical="center" wrapText="1"/>
      <protection/>
    </xf>
    <xf numFmtId="0" fontId="13" fillId="0" borderId="32" xfId="52" applyFont="1" applyBorder="1" applyAlignment="1" applyProtection="1">
      <alignment horizontal="center" vertical="center"/>
      <protection/>
    </xf>
    <xf numFmtId="0" fontId="13" fillId="0" borderId="32" xfId="52" applyFont="1" applyBorder="1" applyAlignment="1" applyProtection="1">
      <alignment vertical="center" wrapText="1"/>
      <protection/>
    </xf>
    <xf numFmtId="164" fontId="11" fillId="0" borderId="32" xfId="52" applyNumberFormat="1" applyFont="1" applyBorder="1" applyAlignment="1" applyProtection="1">
      <alignment horizontal="right"/>
      <protection locked="0"/>
    </xf>
    <xf numFmtId="0" fontId="13" fillId="37" borderId="10" xfId="52" applyFont="1" applyFill="1" applyBorder="1" applyAlignment="1" applyProtection="1">
      <alignment horizontal="center" vertical="center"/>
      <protection/>
    </xf>
    <xf numFmtId="0" fontId="13" fillId="0" borderId="10" xfId="52" applyFont="1" applyBorder="1" applyProtection="1">
      <alignment/>
      <protection/>
    </xf>
    <xf numFmtId="164" fontId="13" fillId="37" borderId="10" xfId="52" applyNumberFormat="1" applyFont="1" applyFill="1" applyBorder="1" applyAlignment="1" applyProtection="1">
      <alignment horizontal="right"/>
      <protection locked="0"/>
    </xf>
    <xf numFmtId="164" fontId="11" fillId="37" borderId="10" xfId="52" applyNumberFormat="1" applyFont="1" applyFill="1" applyBorder="1" applyAlignment="1" applyProtection="1">
      <alignment horizontal="right"/>
      <protection/>
    </xf>
    <xf numFmtId="164" fontId="20" fillId="34" borderId="0" xfId="0" applyNumberFormat="1" applyFont="1" applyFill="1" applyBorder="1" applyAlignment="1">
      <alignment horizontal="center"/>
    </xf>
    <xf numFmtId="0" fontId="17" fillId="0" borderId="46" xfId="0" applyFont="1" applyBorder="1" applyAlignment="1" applyProtection="1">
      <alignment horizontal="left" wrapText="1"/>
      <protection/>
    </xf>
    <xf numFmtId="49" fontId="17" fillId="0" borderId="27" xfId="0" applyNumberFormat="1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 horizontal="center"/>
      <protection/>
    </xf>
    <xf numFmtId="0" fontId="5" fillId="34" borderId="10" xfId="0" applyFont="1" applyFill="1" applyBorder="1" applyAlignment="1">
      <alignment/>
    </xf>
    <xf numFmtId="164" fontId="1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4" fontId="5" fillId="34" borderId="41" xfId="0" applyNumberFormat="1" applyFont="1" applyFill="1" applyBorder="1" applyAlignment="1">
      <alignment/>
    </xf>
    <xf numFmtId="164" fontId="17" fillId="34" borderId="14" xfId="0" applyNumberFormat="1" applyFont="1" applyFill="1" applyBorder="1" applyAlignment="1" applyProtection="1">
      <alignment horizontal="center"/>
      <protection/>
    </xf>
    <xf numFmtId="164" fontId="17" fillId="34" borderId="19" xfId="0" applyNumberFormat="1" applyFont="1" applyFill="1" applyBorder="1" applyAlignment="1" applyProtection="1">
      <alignment horizontal="center"/>
      <protection/>
    </xf>
    <xf numFmtId="164" fontId="25" fillId="34" borderId="19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18" fillId="0" borderId="10" xfId="0" applyNumberFormat="1" applyFont="1" applyBorder="1" applyAlignment="1">
      <alignment wrapText="1"/>
    </xf>
    <xf numFmtId="164" fontId="5" fillId="35" borderId="41" xfId="0" applyNumberFormat="1" applyFont="1" applyFill="1" applyBorder="1" applyAlignment="1">
      <alignment horizontal="center"/>
    </xf>
    <xf numFmtId="49" fontId="17" fillId="0" borderId="29" xfId="0" applyNumberFormat="1" applyFont="1" applyBorder="1" applyAlignment="1" applyProtection="1">
      <alignment horizontal="center"/>
      <protection/>
    </xf>
    <xf numFmtId="164" fontId="5" fillId="35" borderId="41" xfId="0" applyNumberFormat="1" applyFont="1" applyFill="1" applyBorder="1" applyAlignment="1" applyProtection="1">
      <alignment horizontal="center"/>
      <protection/>
    </xf>
    <xf numFmtId="0" fontId="5" fillId="35" borderId="47" xfId="0" applyFont="1" applyFill="1" applyBorder="1" applyAlignment="1" applyProtection="1">
      <alignment horizontal="center"/>
      <protection/>
    </xf>
    <xf numFmtId="0" fontId="5" fillId="36" borderId="48" xfId="0" applyFont="1" applyFill="1" applyBorder="1" applyAlignment="1">
      <alignment wrapText="1"/>
    </xf>
    <xf numFmtId="164" fontId="5" fillId="36" borderId="49" xfId="0" applyNumberFormat="1" applyFont="1" applyFill="1" applyBorder="1" applyAlignment="1">
      <alignment horizontal="center"/>
    </xf>
    <xf numFmtId="164" fontId="26" fillId="36" borderId="5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 applyProtection="1">
      <alignment horizontal="center"/>
      <protection/>
    </xf>
    <xf numFmtId="49" fontId="5" fillId="36" borderId="48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5" fillId="34" borderId="10" xfId="0" applyNumberFormat="1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>
      <alignment/>
    </xf>
    <xf numFmtId="49" fontId="17" fillId="36" borderId="29" xfId="0" applyNumberFormat="1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>
      <alignment wrapText="1"/>
    </xf>
    <xf numFmtId="164" fontId="5" fillId="36" borderId="41" xfId="0" applyNumberFormat="1" applyFont="1" applyFill="1" applyBorder="1" applyAlignment="1">
      <alignment/>
    </xf>
    <xf numFmtId="164" fontId="5" fillId="36" borderId="32" xfId="0" applyNumberFormat="1" applyFont="1" applyFill="1" applyBorder="1" applyAlignment="1" applyProtection="1">
      <alignment horizontal="center"/>
      <protection/>
    </xf>
    <xf numFmtId="164" fontId="5" fillId="34" borderId="47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wrapText="1"/>
      <protection/>
    </xf>
    <xf numFmtId="164" fontId="5" fillId="34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18" fillId="0" borderId="11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5" fillId="0" borderId="51" xfId="0" applyFont="1" applyBorder="1" applyAlignment="1">
      <alignment wrapText="1"/>
    </xf>
    <xf numFmtId="49" fontId="17" fillId="0" borderId="11" xfId="0" applyNumberFormat="1" applyFont="1" applyBorder="1" applyAlignment="1" applyProtection="1">
      <alignment horizontal="center"/>
      <protection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 applyProtection="1">
      <alignment horizontal="left" wrapText="1"/>
      <protection/>
    </xf>
    <xf numFmtId="164" fontId="17" fillId="34" borderId="10" xfId="0" applyNumberFormat="1" applyFont="1" applyFill="1" applyBorder="1" applyAlignment="1">
      <alignment/>
    </xf>
    <xf numFmtId="164" fontId="17" fillId="34" borderId="14" xfId="0" applyNumberFormat="1" applyFont="1" applyFill="1" applyBorder="1" applyAlignment="1" applyProtection="1">
      <alignment horizontal="center"/>
      <protection/>
    </xf>
    <xf numFmtId="164" fontId="17" fillId="34" borderId="19" xfId="0" applyNumberFormat="1" applyFont="1" applyFill="1" applyBorder="1" applyAlignment="1" applyProtection="1">
      <alignment horizontal="center"/>
      <protection/>
    </xf>
    <xf numFmtId="164" fontId="5" fillId="34" borderId="14" xfId="0" applyNumberFormat="1" applyFont="1" applyFill="1" applyBorder="1" applyAlignment="1" applyProtection="1">
      <alignment horizontal="center"/>
      <protection/>
    </xf>
    <xf numFmtId="164" fontId="5" fillId="34" borderId="19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Alignment="1">
      <alignment/>
    </xf>
    <xf numFmtId="0" fontId="17" fillId="0" borderId="37" xfId="0" applyFont="1" applyBorder="1" applyAlignment="1">
      <alignment wrapText="1"/>
    </xf>
    <xf numFmtId="164" fontId="17" fillId="0" borderId="10" xfId="0" applyNumberFormat="1" applyFont="1" applyBorder="1" applyAlignment="1">
      <alignment/>
    </xf>
    <xf numFmtId="0" fontId="17" fillId="34" borderId="12" xfId="0" applyFont="1" applyFill="1" applyBorder="1" applyAlignment="1" applyProtection="1">
      <alignment horizontal="center"/>
      <protection/>
    </xf>
    <xf numFmtId="164" fontId="17" fillId="34" borderId="12" xfId="0" applyNumberFormat="1" applyFont="1" applyFill="1" applyBorder="1" applyAlignment="1" applyProtection="1">
      <alignment horizontal="center"/>
      <protection/>
    </xf>
    <xf numFmtId="0" fontId="5" fillId="0" borderId="37" xfId="0" applyFont="1" applyBorder="1" applyAlignment="1">
      <alignment wrapText="1"/>
    </xf>
    <xf numFmtId="164" fontId="5" fillId="34" borderId="12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11" fillId="0" borderId="10" xfId="0" applyFont="1" applyBorder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>
      <alignment/>
    </xf>
    <xf numFmtId="49" fontId="5" fillId="38" borderId="11" xfId="0" applyNumberFormat="1" applyFont="1" applyFill="1" applyBorder="1" applyAlignment="1" applyProtection="1">
      <alignment horizontal="center"/>
      <protection/>
    </xf>
    <xf numFmtId="0" fontId="5" fillId="38" borderId="11" xfId="0" applyFont="1" applyFill="1" applyBorder="1" applyAlignment="1" applyProtection="1">
      <alignment horizontal="left" wrapText="1"/>
      <protection/>
    </xf>
    <xf numFmtId="164" fontId="5" fillId="38" borderId="13" xfId="0" applyNumberFormat="1" applyFont="1" applyFill="1" applyBorder="1" applyAlignment="1">
      <alignment horizontal="center"/>
    </xf>
    <xf numFmtId="164" fontId="5" fillId="38" borderId="10" xfId="0" applyNumberFormat="1" applyFont="1" applyFill="1" applyBorder="1" applyAlignment="1">
      <alignment horizontal="center"/>
    </xf>
    <xf numFmtId="164" fontId="5" fillId="38" borderId="10" xfId="0" applyNumberFormat="1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center"/>
      <protection/>
    </xf>
    <xf numFmtId="164" fontId="5" fillId="35" borderId="10" xfId="0" applyNumberFormat="1" applyFont="1" applyFill="1" applyBorder="1" applyAlignment="1">
      <alignment horizontal="center"/>
    </xf>
    <xf numFmtId="164" fontId="28" fillId="34" borderId="19" xfId="0" applyNumberFormat="1" applyFont="1" applyFill="1" applyBorder="1" applyAlignment="1" applyProtection="1">
      <alignment horizontal="center"/>
      <protection/>
    </xf>
    <xf numFmtId="0" fontId="21" fillId="0" borderId="52" xfId="52" applyFont="1" applyFill="1" applyBorder="1" applyAlignment="1" applyProtection="1">
      <alignment horizontal="center" vertical="center" wrapText="1"/>
      <protection/>
    </xf>
    <xf numFmtId="0" fontId="21" fillId="0" borderId="53" xfId="52" applyFont="1" applyFill="1" applyBorder="1" applyAlignment="1" applyProtection="1">
      <alignment horizontal="center" vertical="center" wrapText="1"/>
      <protection/>
    </xf>
    <xf numFmtId="0" fontId="21" fillId="0" borderId="13" xfId="52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 applyBorder="1" applyAlignment="1" applyProtection="1">
      <alignment horizontal="center" vertical="center" wrapText="1"/>
      <protection/>
    </xf>
    <xf numFmtId="0" fontId="13" fillId="0" borderId="41" xfId="52" applyFont="1" applyFill="1" applyBorder="1" applyAlignment="1" applyProtection="1">
      <alignment horizontal="center" vertical="center" wrapText="1"/>
      <protection/>
    </xf>
    <xf numFmtId="0" fontId="13" fillId="0" borderId="14" xfId="52" applyFont="1" applyFill="1" applyBorder="1" applyAlignment="1" applyProtection="1">
      <alignment horizontal="center" vertical="center" wrapText="1"/>
      <protection/>
    </xf>
    <xf numFmtId="0" fontId="21" fillId="0" borderId="41" xfId="52" applyFont="1" applyFill="1" applyBorder="1" applyAlignment="1" applyProtection="1">
      <alignment horizontal="center" vertical="center" wrapText="1"/>
      <protection/>
    </xf>
    <xf numFmtId="0" fontId="21" fillId="0" borderId="14" xfId="52" applyFont="1" applyFill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5" fillId="0" borderId="56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K13" sqref="K13"/>
    </sheetView>
  </sheetViews>
  <sheetFormatPr defaultColWidth="9.125" defaultRowHeight="12.75"/>
  <cols>
    <col min="1" max="1" width="12.00390625" style="2" customWidth="1"/>
    <col min="2" max="2" width="54.125" style="2" customWidth="1"/>
    <col min="3" max="3" width="13.50390625" style="2" hidden="1" customWidth="1"/>
    <col min="4" max="4" width="13.375" style="2" customWidth="1"/>
    <col min="5" max="5" width="11.125" style="2" hidden="1" customWidth="1"/>
    <col min="6" max="6" width="10.50390625" style="2" hidden="1" customWidth="1"/>
    <col min="7" max="7" width="10.375" style="2" hidden="1" customWidth="1"/>
    <col min="8" max="8" width="10.125" style="2" hidden="1" customWidth="1"/>
    <col min="9" max="9" width="12.50390625" style="2" hidden="1" customWidth="1"/>
    <col min="10" max="10" width="11.125" style="2" hidden="1" customWidth="1"/>
    <col min="11" max="11" width="12.375" style="2" customWidth="1"/>
    <col min="12" max="12" width="10.125" style="2" hidden="1" customWidth="1"/>
    <col min="13" max="13" width="10.00390625" style="2" hidden="1" customWidth="1"/>
    <col min="14" max="14" width="10.50390625" style="2" hidden="1" customWidth="1"/>
    <col min="15" max="15" width="9.875" style="2" hidden="1" customWidth="1"/>
    <col min="16" max="16" width="9.50390625" style="2" customWidth="1"/>
    <col min="17" max="16384" width="9.125" style="2" customWidth="1"/>
  </cols>
  <sheetData>
    <row r="1" spans="1:17" s="3" customFormat="1" ht="24" customHeight="1">
      <c r="A1" s="113"/>
      <c r="B1" s="262" t="s">
        <v>63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14"/>
    </row>
    <row r="2" spans="1:17" s="3" customFormat="1" ht="39" customHeight="1">
      <c r="A2" s="113"/>
      <c r="B2" s="262" t="s">
        <v>110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14"/>
    </row>
    <row r="3" spans="1:17" s="1" customFormat="1" ht="24" customHeight="1">
      <c r="A3" s="263" t="s">
        <v>108</v>
      </c>
      <c r="B3" s="265" t="s">
        <v>109</v>
      </c>
      <c r="C3" s="115"/>
      <c r="D3" s="259" t="s">
        <v>59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1"/>
    </row>
    <row r="4" spans="1:17" s="1" customFormat="1" ht="20.25">
      <c r="A4" s="264"/>
      <c r="B4" s="266"/>
      <c r="C4" s="115"/>
      <c r="D4" s="116" t="s">
        <v>60</v>
      </c>
      <c r="E4" s="116"/>
      <c r="F4" s="116"/>
      <c r="G4" s="116"/>
      <c r="H4" s="116"/>
      <c r="I4" s="116"/>
      <c r="J4" s="116"/>
      <c r="K4" s="116" t="s">
        <v>61</v>
      </c>
      <c r="L4" s="116"/>
      <c r="M4" s="116"/>
      <c r="N4" s="116"/>
      <c r="O4" s="116"/>
      <c r="P4" s="116" t="s">
        <v>78</v>
      </c>
      <c r="Q4" s="117" t="s">
        <v>62</v>
      </c>
    </row>
    <row r="5" spans="1:17" ht="15.75" customHeight="1">
      <c r="A5" s="118" t="s">
        <v>79</v>
      </c>
      <c r="B5" s="118" t="s">
        <v>80</v>
      </c>
      <c r="C5" s="118" t="s">
        <v>81</v>
      </c>
      <c r="D5" s="118" t="s">
        <v>81</v>
      </c>
      <c r="E5" s="118" t="s">
        <v>83</v>
      </c>
      <c r="F5" s="118" t="s">
        <v>84</v>
      </c>
      <c r="G5" s="118" t="s">
        <v>85</v>
      </c>
      <c r="H5" s="118" t="s">
        <v>86</v>
      </c>
      <c r="I5" s="118" t="s">
        <v>87</v>
      </c>
      <c r="J5" s="118" t="s">
        <v>88</v>
      </c>
      <c r="K5" s="118" t="s">
        <v>82</v>
      </c>
      <c r="L5" s="118" t="s">
        <v>89</v>
      </c>
      <c r="M5" s="118" t="s">
        <v>90</v>
      </c>
      <c r="N5" s="118" t="s">
        <v>91</v>
      </c>
      <c r="O5" s="118" t="s">
        <v>92</v>
      </c>
      <c r="P5" s="118" t="s">
        <v>83</v>
      </c>
      <c r="Q5" s="119">
        <v>6</v>
      </c>
    </row>
    <row r="6" spans="1:17" s="7" customFormat="1" ht="24" customHeight="1">
      <c r="A6" s="120"/>
      <c r="B6" s="120" t="s">
        <v>107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1:17" ht="15.75">
      <c r="A7" s="122"/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19"/>
    </row>
    <row r="8" spans="1:17" ht="15.75">
      <c r="A8" s="125">
        <v>10000000</v>
      </c>
      <c r="B8" s="126" t="s">
        <v>94</v>
      </c>
      <c r="C8" s="127" t="e">
        <f>C9+C26+C30+C37+C45</f>
        <v>#REF!</v>
      </c>
      <c r="D8" s="127">
        <f>D9+D26+D30+D37+D45</f>
        <v>0</v>
      </c>
      <c r="E8" s="127" t="e">
        <f>E9+E26+E30+E37+#REF!+E45</f>
        <v>#REF!</v>
      </c>
      <c r="F8" s="127" t="e">
        <f>F9+F26+F30+F37+#REF!+F45</f>
        <v>#REF!</v>
      </c>
      <c r="G8" s="127" t="e">
        <f>G9+G26+G30+G37+#REF!+G45</f>
        <v>#REF!</v>
      </c>
      <c r="H8" s="127" t="e">
        <f>H9+H26+H30+H37+#REF!+H45</f>
        <v>#REF!</v>
      </c>
      <c r="I8" s="127" t="e">
        <f>I9+I26+I30+I37+#REF!+I45</f>
        <v>#REF!</v>
      </c>
      <c r="J8" s="127" t="e">
        <f>J9+J26+J30+J37+#REF!+J45</f>
        <v>#REF!</v>
      </c>
      <c r="K8" s="127">
        <f>K9+K26+K30+K37+K45</f>
        <v>0</v>
      </c>
      <c r="L8" s="127" t="e">
        <f>L9+L26+L30+L37+L45</f>
        <v>#REF!</v>
      </c>
      <c r="M8" s="127" t="e">
        <f>M9+M26+M30+M37+M45</f>
        <v>#REF!</v>
      </c>
      <c r="N8" s="127" t="e">
        <f>N9+N26+N30+N37+N45</f>
        <v>#REF!</v>
      </c>
      <c r="O8" s="127" t="e">
        <f>O9+O26+O30+O37+O45</f>
        <v>#REF!</v>
      </c>
      <c r="P8" s="128" t="e">
        <f>K8/D8*100</f>
        <v>#DIV/0!</v>
      </c>
      <c r="Q8" s="129">
        <f>K8-D8</f>
        <v>0</v>
      </c>
    </row>
    <row r="9" spans="1:17" ht="42.75">
      <c r="A9" s="130">
        <v>11000000</v>
      </c>
      <c r="B9" s="131" t="s">
        <v>95</v>
      </c>
      <c r="C9" s="132" t="e">
        <f>C10+#REF!</f>
        <v>#REF!</v>
      </c>
      <c r="D9" s="132">
        <f>D10</f>
        <v>0</v>
      </c>
      <c r="E9" s="132" t="e">
        <f>E10+#REF!</f>
        <v>#REF!</v>
      </c>
      <c r="F9" s="132" t="e">
        <f>F10+#REF!</f>
        <v>#REF!</v>
      </c>
      <c r="G9" s="132" t="e">
        <f>G10+#REF!</f>
        <v>#REF!</v>
      </c>
      <c r="H9" s="132" t="e">
        <f>H10+#REF!</f>
        <v>#REF!</v>
      </c>
      <c r="I9" s="132" t="e">
        <f>I10+#REF!</f>
        <v>#REF!</v>
      </c>
      <c r="J9" s="132" t="e">
        <f>J10+#REF!</f>
        <v>#REF!</v>
      </c>
      <c r="K9" s="132">
        <f aca="true" t="shared" si="0" ref="K9:P9">K10</f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101.1</v>
      </c>
      <c r="P9" s="132" t="e">
        <f t="shared" si="0"/>
        <v>#DIV/0!</v>
      </c>
      <c r="Q9" s="129">
        <f aca="true" t="shared" si="1" ref="Q9:Q54">K9-D9</f>
        <v>0</v>
      </c>
    </row>
    <row r="10" spans="1:17" ht="15.75">
      <c r="A10" s="130">
        <v>11010000</v>
      </c>
      <c r="B10" s="133" t="s">
        <v>96</v>
      </c>
      <c r="C10" s="132">
        <f aca="true" t="shared" si="2" ref="C10:O10">SUM(C11:C13)</f>
        <v>5427.7</v>
      </c>
      <c r="D10" s="132">
        <f t="shared" si="2"/>
        <v>0</v>
      </c>
      <c r="E10" s="132">
        <f t="shared" si="2"/>
        <v>0</v>
      </c>
      <c r="F10" s="132">
        <f t="shared" si="2"/>
        <v>0</v>
      </c>
      <c r="G10" s="132">
        <f t="shared" si="2"/>
        <v>0</v>
      </c>
      <c r="H10" s="132">
        <f t="shared" si="2"/>
        <v>0</v>
      </c>
      <c r="I10" s="132">
        <f t="shared" si="2"/>
        <v>0</v>
      </c>
      <c r="J10" s="132">
        <f t="shared" si="2"/>
        <v>0</v>
      </c>
      <c r="K10" s="132">
        <f t="shared" si="2"/>
        <v>0</v>
      </c>
      <c r="L10" s="132">
        <f t="shared" si="2"/>
        <v>0</v>
      </c>
      <c r="M10" s="132">
        <f t="shared" si="2"/>
        <v>0</v>
      </c>
      <c r="N10" s="132">
        <f t="shared" si="2"/>
        <v>0</v>
      </c>
      <c r="O10" s="132">
        <f t="shared" si="2"/>
        <v>101.1</v>
      </c>
      <c r="P10" s="128" t="e">
        <f aca="true" t="shared" si="3" ref="P10:P55">K10/D10*100</f>
        <v>#DIV/0!</v>
      </c>
      <c r="Q10" s="129">
        <f t="shared" si="1"/>
        <v>0</v>
      </c>
    </row>
    <row r="11" spans="1:17" ht="30">
      <c r="A11" s="134">
        <v>11010100</v>
      </c>
      <c r="B11" s="135" t="s">
        <v>97</v>
      </c>
      <c r="C11" s="136">
        <v>4227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>
        <v>101.1</v>
      </c>
      <c r="P11" s="136" t="e">
        <f t="shared" si="3"/>
        <v>#DIV/0!</v>
      </c>
      <c r="Q11" s="137">
        <f t="shared" si="1"/>
        <v>0</v>
      </c>
    </row>
    <row r="12" spans="1:17" ht="45">
      <c r="A12" s="134">
        <v>11010200</v>
      </c>
      <c r="B12" s="135" t="s">
        <v>98</v>
      </c>
      <c r="C12" s="136">
        <v>382.7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 t="e">
        <f t="shared" si="3"/>
        <v>#DIV/0!</v>
      </c>
      <c r="Q12" s="137">
        <f t="shared" si="1"/>
        <v>0</v>
      </c>
    </row>
    <row r="13" spans="1:17" ht="30" customHeight="1">
      <c r="A13" s="134">
        <v>11010400</v>
      </c>
      <c r="B13" s="135" t="s">
        <v>99</v>
      </c>
      <c r="C13" s="136">
        <v>818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 t="e">
        <f t="shared" si="3"/>
        <v>#DIV/0!</v>
      </c>
      <c r="Q13" s="137">
        <f t="shared" si="1"/>
        <v>0</v>
      </c>
    </row>
    <row r="14" spans="1:17" ht="30" hidden="1">
      <c r="A14" s="134">
        <v>11020100</v>
      </c>
      <c r="B14" s="135" t="s">
        <v>101</v>
      </c>
      <c r="C14" s="136"/>
      <c r="D14" s="136"/>
      <c r="E14" s="136" t="e">
        <f aca="true" t="shared" si="4" ref="E14:E25">SUM(F14:I14)</f>
        <v>#DIV/0!</v>
      </c>
      <c r="F14" s="136"/>
      <c r="G14" s="136"/>
      <c r="H14" s="136"/>
      <c r="I14" s="136" t="e">
        <f aca="true" t="shared" si="5" ref="I14:I25">SUM(J14:K14)+SUM(M14:P14)</f>
        <v>#DIV/0!</v>
      </c>
      <c r="J14" s="136"/>
      <c r="K14" s="136"/>
      <c r="L14" s="136"/>
      <c r="M14" s="136"/>
      <c r="N14" s="136"/>
      <c r="O14" s="136"/>
      <c r="P14" s="136" t="e">
        <f t="shared" si="3"/>
        <v>#DIV/0!</v>
      </c>
      <c r="Q14" s="137">
        <f t="shared" si="1"/>
        <v>0</v>
      </c>
    </row>
    <row r="15" spans="1:17" ht="30" hidden="1">
      <c r="A15" s="134">
        <v>11020300</v>
      </c>
      <c r="B15" s="135" t="s">
        <v>102</v>
      </c>
      <c r="C15" s="136"/>
      <c r="D15" s="136"/>
      <c r="E15" s="136" t="e">
        <f t="shared" si="4"/>
        <v>#DIV/0!</v>
      </c>
      <c r="F15" s="136"/>
      <c r="G15" s="136"/>
      <c r="H15" s="136"/>
      <c r="I15" s="136" t="e">
        <f t="shared" si="5"/>
        <v>#DIV/0!</v>
      </c>
      <c r="J15" s="136"/>
      <c r="K15" s="136"/>
      <c r="L15" s="136"/>
      <c r="M15" s="136"/>
      <c r="N15" s="136"/>
      <c r="O15" s="136"/>
      <c r="P15" s="136" t="e">
        <f t="shared" si="3"/>
        <v>#DIV/0!</v>
      </c>
      <c r="Q15" s="137">
        <f t="shared" si="1"/>
        <v>0</v>
      </c>
    </row>
    <row r="16" spans="1:17" ht="45" hidden="1">
      <c r="A16" s="134">
        <v>11020400</v>
      </c>
      <c r="B16" s="135" t="s">
        <v>0</v>
      </c>
      <c r="C16" s="136"/>
      <c r="D16" s="136"/>
      <c r="E16" s="136" t="e">
        <f t="shared" si="4"/>
        <v>#DIV/0!</v>
      </c>
      <c r="F16" s="136"/>
      <c r="G16" s="136"/>
      <c r="H16" s="136"/>
      <c r="I16" s="136" t="e">
        <f t="shared" si="5"/>
        <v>#DIV/0!</v>
      </c>
      <c r="J16" s="136"/>
      <c r="K16" s="136"/>
      <c r="L16" s="136"/>
      <c r="M16" s="136"/>
      <c r="N16" s="136"/>
      <c r="O16" s="136"/>
      <c r="P16" s="136" t="e">
        <f t="shared" si="3"/>
        <v>#DIV/0!</v>
      </c>
      <c r="Q16" s="137">
        <f t="shared" si="1"/>
        <v>0</v>
      </c>
    </row>
    <row r="17" spans="1:17" ht="15.75" hidden="1">
      <c r="A17" s="134">
        <v>11020500</v>
      </c>
      <c r="B17" s="135" t="s">
        <v>1</v>
      </c>
      <c r="C17" s="136"/>
      <c r="D17" s="136"/>
      <c r="E17" s="136" t="e">
        <f t="shared" si="4"/>
        <v>#DIV/0!</v>
      </c>
      <c r="F17" s="136"/>
      <c r="G17" s="136"/>
      <c r="H17" s="136"/>
      <c r="I17" s="136" t="e">
        <f t="shared" si="5"/>
        <v>#DIV/0!</v>
      </c>
      <c r="J17" s="136"/>
      <c r="K17" s="136"/>
      <c r="L17" s="136"/>
      <c r="M17" s="136"/>
      <c r="N17" s="136"/>
      <c r="O17" s="136"/>
      <c r="P17" s="136" t="e">
        <f t="shared" si="3"/>
        <v>#DIV/0!</v>
      </c>
      <c r="Q17" s="137">
        <f t="shared" si="1"/>
        <v>0</v>
      </c>
    </row>
    <row r="18" spans="1:17" ht="45" hidden="1">
      <c r="A18" s="134">
        <v>11020600</v>
      </c>
      <c r="B18" s="135" t="s">
        <v>2</v>
      </c>
      <c r="C18" s="136"/>
      <c r="D18" s="136"/>
      <c r="E18" s="136" t="e">
        <f t="shared" si="4"/>
        <v>#DIV/0!</v>
      </c>
      <c r="F18" s="136"/>
      <c r="G18" s="136"/>
      <c r="H18" s="136"/>
      <c r="I18" s="136" t="e">
        <f t="shared" si="5"/>
        <v>#DIV/0!</v>
      </c>
      <c r="J18" s="136"/>
      <c r="K18" s="136"/>
      <c r="L18" s="136"/>
      <c r="M18" s="136"/>
      <c r="N18" s="136"/>
      <c r="O18" s="136"/>
      <c r="P18" s="136" t="e">
        <f t="shared" si="3"/>
        <v>#DIV/0!</v>
      </c>
      <c r="Q18" s="137">
        <f t="shared" si="1"/>
        <v>0</v>
      </c>
    </row>
    <row r="19" spans="1:17" ht="45" hidden="1">
      <c r="A19" s="134">
        <v>11020700</v>
      </c>
      <c r="B19" s="135" t="s">
        <v>3</v>
      </c>
      <c r="C19" s="136"/>
      <c r="D19" s="136"/>
      <c r="E19" s="136" t="e">
        <f t="shared" si="4"/>
        <v>#DIV/0!</v>
      </c>
      <c r="F19" s="136"/>
      <c r="G19" s="136"/>
      <c r="H19" s="136"/>
      <c r="I19" s="136" t="e">
        <f t="shared" si="5"/>
        <v>#DIV/0!</v>
      </c>
      <c r="J19" s="136"/>
      <c r="K19" s="136"/>
      <c r="L19" s="136"/>
      <c r="M19" s="136"/>
      <c r="N19" s="136"/>
      <c r="O19" s="136"/>
      <c r="P19" s="136" t="e">
        <f t="shared" si="3"/>
        <v>#DIV/0!</v>
      </c>
      <c r="Q19" s="137">
        <f t="shared" si="1"/>
        <v>0</v>
      </c>
    </row>
    <row r="20" spans="1:17" ht="30" hidden="1">
      <c r="A20" s="134">
        <v>11020800</v>
      </c>
      <c r="B20" s="135" t="s">
        <v>4</v>
      </c>
      <c r="C20" s="136"/>
      <c r="D20" s="136"/>
      <c r="E20" s="136" t="e">
        <f t="shared" si="4"/>
        <v>#DIV/0!</v>
      </c>
      <c r="F20" s="136"/>
      <c r="G20" s="136"/>
      <c r="H20" s="136"/>
      <c r="I20" s="136" t="e">
        <f t="shared" si="5"/>
        <v>#DIV/0!</v>
      </c>
      <c r="J20" s="136"/>
      <c r="K20" s="136"/>
      <c r="L20" s="136"/>
      <c r="M20" s="136"/>
      <c r="N20" s="136"/>
      <c r="O20" s="136"/>
      <c r="P20" s="136" t="e">
        <f t="shared" si="3"/>
        <v>#DIV/0!</v>
      </c>
      <c r="Q20" s="137">
        <f t="shared" si="1"/>
        <v>0</v>
      </c>
    </row>
    <row r="21" spans="1:17" ht="45" hidden="1">
      <c r="A21" s="134">
        <v>11020900</v>
      </c>
      <c r="B21" s="135" t="s">
        <v>5</v>
      </c>
      <c r="C21" s="136"/>
      <c r="D21" s="136"/>
      <c r="E21" s="136" t="e">
        <f t="shared" si="4"/>
        <v>#DIV/0!</v>
      </c>
      <c r="F21" s="136"/>
      <c r="G21" s="136"/>
      <c r="H21" s="136"/>
      <c r="I21" s="136" t="e">
        <f t="shared" si="5"/>
        <v>#DIV/0!</v>
      </c>
      <c r="J21" s="136"/>
      <c r="K21" s="136"/>
      <c r="L21" s="136"/>
      <c r="M21" s="136"/>
      <c r="N21" s="136"/>
      <c r="O21" s="136"/>
      <c r="P21" s="136" t="e">
        <f t="shared" si="3"/>
        <v>#DIV/0!</v>
      </c>
      <c r="Q21" s="137">
        <f t="shared" si="1"/>
        <v>0</v>
      </c>
    </row>
    <row r="22" spans="1:17" ht="15.75" hidden="1">
      <c r="A22" s="134">
        <v>11021000</v>
      </c>
      <c r="B22" s="135" t="s">
        <v>6</v>
      </c>
      <c r="C22" s="136"/>
      <c r="D22" s="136"/>
      <c r="E22" s="136" t="e">
        <f t="shared" si="4"/>
        <v>#DIV/0!</v>
      </c>
      <c r="F22" s="136"/>
      <c r="G22" s="136"/>
      <c r="H22" s="136"/>
      <c r="I22" s="136" t="e">
        <f t="shared" si="5"/>
        <v>#DIV/0!</v>
      </c>
      <c r="J22" s="136"/>
      <c r="K22" s="136"/>
      <c r="L22" s="136"/>
      <c r="M22" s="136"/>
      <c r="N22" s="136"/>
      <c r="O22" s="136"/>
      <c r="P22" s="136" t="e">
        <f t="shared" si="3"/>
        <v>#DIV/0!</v>
      </c>
      <c r="Q22" s="137">
        <f t="shared" si="1"/>
        <v>0</v>
      </c>
    </row>
    <row r="23" spans="1:17" ht="15.75" hidden="1">
      <c r="A23" s="134">
        <v>11021100</v>
      </c>
      <c r="B23" s="135" t="s">
        <v>7</v>
      </c>
      <c r="C23" s="136"/>
      <c r="D23" s="136"/>
      <c r="E23" s="136" t="e">
        <f t="shared" si="4"/>
        <v>#DIV/0!</v>
      </c>
      <c r="F23" s="136"/>
      <c r="G23" s="136"/>
      <c r="H23" s="136"/>
      <c r="I23" s="136" t="e">
        <f t="shared" si="5"/>
        <v>#DIV/0!</v>
      </c>
      <c r="J23" s="136"/>
      <c r="K23" s="136"/>
      <c r="L23" s="136"/>
      <c r="M23" s="136"/>
      <c r="N23" s="136"/>
      <c r="O23" s="136"/>
      <c r="P23" s="136" t="e">
        <f t="shared" si="3"/>
        <v>#DIV/0!</v>
      </c>
      <c r="Q23" s="137">
        <f t="shared" si="1"/>
        <v>0</v>
      </c>
    </row>
    <row r="24" spans="1:17" ht="45" hidden="1">
      <c r="A24" s="134">
        <v>11021200</v>
      </c>
      <c r="B24" s="135" t="s">
        <v>8</v>
      </c>
      <c r="C24" s="136"/>
      <c r="D24" s="136"/>
      <c r="E24" s="136" t="e">
        <f t="shared" si="4"/>
        <v>#DIV/0!</v>
      </c>
      <c r="F24" s="136"/>
      <c r="G24" s="136"/>
      <c r="H24" s="136"/>
      <c r="I24" s="136" t="e">
        <f t="shared" si="5"/>
        <v>#DIV/0!</v>
      </c>
      <c r="J24" s="136"/>
      <c r="K24" s="136"/>
      <c r="L24" s="136"/>
      <c r="M24" s="136"/>
      <c r="N24" s="136"/>
      <c r="O24" s="136"/>
      <c r="P24" s="136" t="e">
        <f t="shared" si="3"/>
        <v>#DIV/0!</v>
      </c>
      <c r="Q24" s="137">
        <f t="shared" si="1"/>
        <v>0</v>
      </c>
    </row>
    <row r="25" spans="1:17" ht="30" hidden="1">
      <c r="A25" s="134">
        <v>11021300</v>
      </c>
      <c r="B25" s="135" t="s">
        <v>9</v>
      </c>
      <c r="C25" s="136"/>
      <c r="D25" s="136"/>
      <c r="E25" s="136" t="e">
        <f t="shared" si="4"/>
        <v>#DIV/0!</v>
      </c>
      <c r="F25" s="136"/>
      <c r="G25" s="136"/>
      <c r="H25" s="136"/>
      <c r="I25" s="136" t="e">
        <f t="shared" si="5"/>
        <v>#DIV/0!</v>
      </c>
      <c r="J25" s="136"/>
      <c r="K25" s="136"/>
      <c r="L25" s="136"/>
      <c r="M25" s="136"/>
      <c r="N25" s="136"/>
      <c r="O25" s="136"/>
      <c r="P25" s="136" t="e">
        <f t="shared" si="3"/>
        <v>#DIV/0!</v>
      </c>
      <c r="Q25" s="137">
        <f t="shared" si="1"/>
        <v>0</v>
      </c>
    </row>
    <row r="26" spans="1:17" ht="15.75" hidden="1">
      <c r="A26" s="138">
        <v>12000000</v>
      </c>
      <c r="B26" s="139" t="s">
        <v>10</v>
      </c>
      <c r="C26" s="140">
        <f aca="true" t="shared" si="6" ref="C26:O26">C27</f>
        <v>0</v>
      </c>
      <c r="D26" s="140">
        <f t="shared" si="6"/>
        <v>0</v>
      </c>
      <c r="E26" s="140" t="e">
        <f t="shared" si="6"/>
        <v>#DIV/0!</v>
      </c>
      <c r="F26" s="140">
        <f t="shared" si="6"/>
        <v>0</v>
      </c>
      <c r="G26" s="140">
        <f t="shared" si="6"/>
        <v>0</v>
      </c>
      <c r="H26" s="140">
        <f t="shared" si="6"/>
        <v>0</v>
      </c>
      <c r="I26" s="140" t="e">
        <f t="shared" si="6"/>
        <v>#DIV/0!</v>
      </c>
      <c r="J26" s="140">
        <f t="shared" si="6"/>
        <v>0</v>
      </c>
      <c r="K26" s="140">
        <f t="shared" si="6"/>
        <v>0</v>
      </c>
      <c r="L26" s="140">
        <f t="shared" si="6"/>
        <v>0</v>
      </c>
      <c r="M26" s="140">
        <f t="shared" si="6"/>
        <v>0</v>
      </c>
      <c r="N26" s="140">
        <f t="shared" si="6"/>
        <v>0</v>
      </c>
      <c r="O26" s="140">
        <f t="shared" si="6"/>
        <v>0</v>
      </c>
      <c r="P26" s="136" t="e">
        <f t="shared" si="3"/>
        <v>#DIV/0!</v>
      </c>
      <c r="Q26" s="137">
        <f t="shared" si="1"/>
        <v>0</v>
      </c>
    </row>
    <row r="27" spans="1:17" ht="30" hidden="1">
      <c r="A27" s="138">
        <v>12020000</v>
      </c>
      <c r="B27" s="141" t="s">
        <v>11</v>
      </c>
      <c r="C27" s="140">
        <f>C28+C29</f>
        <v>0</v>
      </c>
      <c r="D27" s="140">
        <f aca="true" t="shared" si="7" ref="D27:O27">D28+D29</f>
        <v>0</v>
      </c>
      <c r="E27" s="140" t="e">
        <f t="shared" si="7"/>
        <v>#DIV/0!</v>
      </c>
      <c r="F27" s="140">
        <f t="shared" si="7"/>
        <v>0</v>
      </c>
      <c r="G27" s="140">
        <f t="shared" si="7"/>
        <v>0</v>
      </c>
      <c r="H27" s="140">
        <f t="shared" si="7"/>
        <v>0</v>
      </c>
      <c r="I27" s="140" t="e">
        <f t="shared" si="7"/>
        <v>#DIV/0!</v>
      </c>
      <c r="J27" s="140">
        <f t="shared" si="7"/>
        <v>0</v>
      </c>
      <c r="K27" s="140">
        <f t="shared" si="7"/>
        <v>0</v>
      </c>
      <c r="L27" s="140">
        <f t="shared" si="7"/>
        <v>0</v>
      </c>
      <c r="M27" s="140">
        <f t="shared" si="7"/>
        <v>0</v>
      </c>
      <c r="N27" s="140">
        <f t="shared" si="7"/>
        <v>0</v>
      </c>
      <c r="O27" s="140">
        <f t="shared" si="7"/>
        <v>0</v>
      </c>
      <c r="P27" s="136" t="e">
        <f t="shared" si="3"/>
        <v>#DIV/0!</v>
      </c>
      <c r="Q27" s="137">
        <f t="shared" si="1"/>
        <v>0</v>
      </c>
    </row>
    <row r="28" spans="1:17" ht="45" hidden="1">
      <c r="A28" s="134">
        <v>12020100</v>
      </c>
      <c r="B28" s="135" t="s">
        <v>12</v>
      </c>
      <c r="C28" s="136"/>
      <c r="D28" s="136"/>
      <c r="E28" s="136" t="e">
        <f>SUM(F28:I28)</f>
        <v>#DIV/0!</v>
      </c>
      <c r="F28" s="136"/>
      <c r="G28" s="136"/>
      <c r="H28" s="136"/>
      <c r="I28" s="136" t="e">
        <f>SUM(J28:K28)+SUM(M28:P28)</f>
        <v>#DIV/0!</v>
      </c>
      <c r="J28" s="136"/>
      <c r="K28" s="136"/>
      <c r="L28" s="136"/>
      <c r="M28" s="136"/>
      <c r="N28" s="136"/>
      <c r="O28" s="136"/>
      <c r="P28" s="136" t="e">
        <f t="shared" si="3"/>
        <v>#DIV/0!</v>
      </c>
      <c r="Q28" s="137">
        <f t="shared" si="1"/>
        <v>0</v>
      </c>
    </row>
    <row r="29" spans="1:17" ht="30" hidden="1">
      <c r="A29" s="134">
        <v>12020200</v>
      </c>
      <c r="B29" s="135" t="s">
        <v>13</v>
      </c>
      <c r="C29" s="136"/>
      <c r="D29" s="136"/>
      <c r="E29" s="136" t="e">
        <f>SUM(F29:I29)</f>
        <v>#DIV/0!</v>
      </c>
      <c r="F29" s="136"/>
      <c r="G29" s="136"/>
      <c r="H29" s="136"/>
      <c r="I29" s="136" t="e">
        <f>SUM(J29:K29)+SUM(M29:P29)</f>
        <v>#DIV/0!</v>
      </c>
      <c r="J29" s="136"/>
      <c r="K29" s="136"/>
      <c r="L29" s="136"/>
      <c r="M29" s="136"/>
      <c r="N29" s="136"/>
      <c r="O29" s="136"/>
      <c r="P29" s="136" t="e">
        <f t="shared" si="3"/>
        <v>#DIV/0!</v>
      </c>
      <c r="Q29" s="137">
        <f t="shared" si="1"/>
        <v>0</v>
      </c>
    </row>
    <row r="30" spans="1:17" s="8" customFormat="1" ht="28.5">
      <c r="A30" s="130">
        <v>13000000</v>
      </c>
      <c r="B30" s="131" t="s">
        <v>14</v>
      </c>
      <c r="C30" s="132" t="e">
        <f>#REF!+C31</f>
        <v>#REF!</v>
      </c>
      <c r="D30" s="132">
        <f>+D31</f>
        <v>0</v>
      </c>
      <c r="E30" s="132" t="e">
        <f>#REF!+#REF!+#REF!+E31+#REF!</f>
        <v>#REF!</v>
      </c>
      <c r="F30" s="132" t="e">
        <f>#REF!+#REF!+#REF!+F31+#REF!</f>
        <v>#REF!</v>
      </c>
      <c r="G30" s="132" t="e">
        <f>#REF!+#REF!+#REF!+G31+#REF!</f>
        <v>#REF!</v>
      </c>
      <c r="H30" s="132" t="e">
        <f>#REF!+#REF!+#REF!+H31+#REF!</f>
        <v>#REF!</v>
      </c>
      <c r="I30" s="132" t="e">
        <f>#REF!+#REF!+#REF!+I31+#REF!</f>
        <v>#REF!</v>
      </c>
      <c r="J30" s="132" t="e">
        <f>#REF!+#REF!+#REF!+J31+#REF!</f>
        <v>#REF!</v>
      </c>
      <c r="K30" s="132">
        <f>+K31</f>
        <v>0</v>
      </c>
      <c r="L30" s="132" t="e">
        <f>#REF!+L31</f>
        <v>#REF!</v>
      </c>
      <c r="M30" s="132" t="e">
        <f>#REF!+M31</f>
        <v>#REF!</v>
      </c>
      <c r="N30" s="132" t="e">
        <f>#REF!+N31</f>
        <v>#REF!</v>
      </c>
      <c r="O30" s="132" t="e">
        <f>#REF!+O31</f>
        <v>#REF!</v>
      </c>
      <c r="P30" s="128" t="e">
        <f t="shared" si="3"/>
        <v>#DIV/0!</v>
      </c>
      <c r="Q30" s="129">
        <f t="shared" si="1"/>
        <v>0</v>
      </c>
    </row>
    <row r="31" spans="1:17" s="8" customFormat="1" ht="15.75">
      <c r="A31" s="130">
        <v>13050000</v>
      </c>
      <c r="B31" s="133" t="s">
        <v>15</v>
      </c>
      <c r="C31" s="132">
        <f>SUM(C32:C36)</f>
        <v>8543.4</v>
      </c>
      <c r="D31" s="132">
        <f aca="true" t="shared" si="8" ref="D31:O31">SUM(D32:D36)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>
        <f t="shared" si="8"/>
        <v>0</v>
      </c>
      <c r="L31" s="132">
        <f t="shared" si="8"/>
        <v>0</v>
      </c>
      <c r="M31" s="132">
        <f t="shared" si="8"/>
        <v>0</v>
      </c>
      <c r="N31" s="132">
        <f t="shared" si="8"/>
        <v>0</v>
      </c>
      <c r="O31" s="132">
        <f t="shared" si="8"/>
        <v>7.9</v>
      </c>
      <c r="P31" s="128" t="e">
        <f t="shared" si="3"/>
        <v>#DIV/0!</v>
      </c>
      <c r="Q31" s="129">
        <f t="shared" si="1"/>
        <v>0</v>
      </c>
    </row>
    <row r="32" spans="1:17" ht="15.75">
      <c r="A32" s="134">
        <v>13050100</v>
      </c>
      <c r="B32" s="135" t="s">
        <v>16</v>
      </c>
      <c r="C32" s="136">
        <v>8188.3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v>2.9</v>
      </c>
      <c r="P32" s="136" t="e">
        <f t="shared" si="3"/>
        <v>#DIV/0!</v>
      </c>
      <c r="Q32" s="137">
        <f t="shared" si="1"/>
        <v>0</v>
      </c>
    </row>
    <row r="33" spans="1:17" ht="15.75">
      <c r="A33" s="134">
        <v>13050200</v>
      </c>
      <c r="B33" s="135" t="s">
        <v>17</v>
      </c>
      <c r="C33" s="136">
        <v>247.8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 t="e">
        <f t="shared" si="3"/>
        <v>#DIV/0!</v>
      </c>
      <c r="Q33" s="137">
        <f t="shared" si="1"/>
        <v>0</v>
      </c>
    </row>
    <row r="34" spans="1:17" ht="15.75">
      <c r="A34" s="134">
        <v>13050300</v>
      </c>
      <c r="B34" s="135" t="s">
        <v>18</v>
      </c>
      <c r="C34" s="136">
        <v>4.3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>
        <v>5</v>
      </c>
      <c r="P34" s="136" t="e">
        <f t="shared" si="3"/>
        <v>#DIV/0!</v>
      </c>
      <c r="Q34" s="137">
        <f t="shared" si="1"/>
        <v>0</v>
      </c>
    </row>
    <row r="35" spans="1:17" ht="30">
      <c r="A35" s="134">
        <v>13050400</v>
      </c>
      <c r="B35" s="135" t="s">
        <v>19</v>
      </c>
      <c r="C35" s="136">
        <v>22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7">
        <f t="shared" si="1"/>
        <v>0</v>
      </c>
    </row>
    <row r="36" spans="1:17" ht="15.75">
      <c r="A36" s="134">
        <v>13050500</v>
      </c>
      <c r="B36" s="135" t="s">
        <v>20</v>
      </c>
      <c r="C36" s="136">
        <v>81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 t="e">
        <f t="shared" si="3"/>
        <v>#DIV/0!</v>
      </c>
      <c r="Q36" s="137">
        <f t="shared" si="1"/>
        <v>0</v>
      </c>
    </row>
    <row r="37" spans="1:17" s="8" customFormat="1" ht="15.75">
      <c r="A37" s="130">
        <v>14000000</v>
      </c>
      <c r="B37" s="131" t="s">
        <v>21</v>
      </c>
      <c r="C37" s="132" t="e">
        <f>SUM(C38:C38)+C44</f>
        <v>#REF!</v>
      </c>
      <c r="D37" s="132">
        <f>SUM(D38:D38)+D44</f>
        <v>0</v>
      </c>
      <c r="E37" s="132" t="e">
        <f>#REF!+#REF!+#REF!+SUM(E38:E38)+E44</f>
        <v>#REF!</v>
      </c>
      <c r="F37" s="132" t="e">
        <f>#REF!+#REF!+#REF!+SUM(F38:F38)+F44</f>
        <v>#REF!</v>
      </c>
      <c r="G37" s="132" t="e">
        <f>#REF!+#REF!+#REF!+SUM(G38:G38)+G44</f>
        <v>#REF!</v>
      </c>
      <c r="H37" s="132" t="e">
        <f>#REF!+#REF!+#REF!+SUM(H38:H38)+H44</f>
        <v>#REF!</v>
      </c>
      <c r="I37" s="132" t="e">
        <f>#REF!+#REF!+#REF!+SUM(I38:I38)+I44</f>
        <v>#REF!</v>
      </c>
      <c r="J37" s="132" t="e">
        <f>#REF!+#REF!+#REF!+SUM(J38:J38)+J44</f>
        <v>#REF!</v>
      </c>
      <c r="K37" s="132">
        <f>SUM(K38:K38)+K44</f>
        <v>0</v>
      </c>
      <c r="L37" s="132" t="e">
        <f>SUM(L38:L38)+L44</f>
        <v>#REF!</v>
      </c>
      <c r="M37" s="132" t="e">
        <f>SUM(M38:M38)+M44</f>
        <v>#REF!</v>
      </c>
      <c r="N37" s="132" t="e">
        <f>SUM(N38:N38)+N44</f>
        <v>#REF!</v>
      </c>
      <c r="O37" s="132" t="e">
        <f>SUM(O38:O38)+O44</f>
        <v>#REF!</v>
      </c>
      <c r="P37" s="128" t="e">
        <f t="shared" si="3"/>
        <v>#DIV/0!</v>
      </c>
      <c r="Q37" s="129">
        <f t="shared" si="1"/>
        <v>0</v>
      </c>
    </row>
    <row r="38" spans="1:17" s="8" customFormat="1" ht="30">
      <c r="A38" s="130">
        <v>14060000</v>
      </c>
      <c r="B38" s="133" t="s">
        <v>22</v>
      </c>
      <c r="C38" s="132">
        <f aca="true" t="shared" si="9" ref="C38:O38">SUM(C39:C43)</f>
        <v>394</v>
      </c>
      <c r="D38" s="132">
        <f t="shared" si="9"/>
        <v>0</v>
      </c>
      <c r="E38" s="132" t="e">
        <f t="shared" si="9"/>
        <v>#DIV/0!</v>
      </c>
      <c r="F38" s="132">
        <f t="shared" si="9"/>
        <v>0</v>
      </c>
      <c r="G38" s="132">
        <f t="shared" si="9"/>
        <v>0</v>
      </c>
      <c r="H38" s="132">
        <f t="shared" si="9"/>
        <v>0</v>
      </c>
      <c r="I38" s="132" t="e">
        <f t="shared" si="9"/>
        <v>#DIV/0!</v>
      </c>
      <c r="J38" s="132">
        <f t="shared" si="9"/>
        <v>0</v>
      </c>
      <c r="K38" s="132">
        <f t="shared" si="9"/>
        <v>0</v>
      </c>
      <c r="L38" s="132">
        <f t="shared" si="9"/>
        <v>0</v>
      </c>
      <c r="M38" s="132">
        <f t="shared" si="9"/>
        <v>0</v>
      </c>
      <c r="N38" s="132">
        <f t="shared" si="9"/>
        <v>0</v>
      </c>
      <c r="O38" s="132">
        <f t="shared" si="9"/>
        <v>0</v>
      </c>
      <c r="P38" s="128" t="e">
        <f t="shared" si="3"/>
        <v>#DIV/0!</v>
      </c>
      <c r="Q38" s="129">
        <f t="shared" si="1"/>
        <v>0</v>
      </c>
    </row>
    <row r="39" spans="1:17" ht="15.75">
      <c r="A39" s="134">
        <v>14060100</v>
      </c>
      <c r="B39" s="135" t="s">
        <v>23</v>
      </c>
      <c r="C39" s="136">
        <v>39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 t="e">
        <f t="shared" si="3"/>
        <v>#DIV/0!</v>
      </c>
      <c r="Q39" s="137">
        <f t="shared" si="1"/>
        <v>0</v>
      </c>
    </row>
    <row r="40" spans="1:17" ht="15.75">
      <c r="A40" s="134">
        <v>14060200</v>
      </c>
      <c r="B40" s="135" t="s">
        <v>24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7">
        <f t="shared" si="1"/>
        <v>0</v>
      </c>
    </row>
    <row r="41" spans="1:17" ht="30">
      <c r="A41" s="134">
        <v>14060300</v>
      </c>
      <c r="B41" s="135" t="s">
        <v>25</v>
      </c>
      <c r="C41" s="136">
        <v>30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 t="e">
        <f t="shared" si="3"/>
        <v>#DIV/0!</v>
      </c>
      <c r="Q41" s="137">
        <f t="shared" si="1"/>
        <v>0</v>
      </c>
    </row>
    <row r="42" spans="1:17" ht="45">
      <c r="A42" s="134">
        <v>14061100</v>
      </c>
      <c r="B42" s="135" t="s">
        <v>26</v>
      </c>
      <c r="C42" s="136">
        <v>325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>
        <f t="shared" si="1"/>
        <v>0</v>
      </c>
    </row>
    <row r="43" spans="1:17" ht="15.75" hidden="1">
      <c r="A43" s="134">
        <v>14061300</v>
      </c>
      <c r="B43" s="142" t="s">
        <v>27</v>
      </c>
      <c r="C43" s="136"/>
      <c r="D43" s="136"/>
      <c r="E43" s="136" t="e">
        <f>SUM(F43:I43)</f>
        <v>#DIV/0!</v>
      </c>
      <c r="F43" s="136"/>
      <c r="G43" s="136"/>
      <c r="H43" s="136"/>
      <c r="I43" s="136" t="e">
        <f>SUM(J43:K43)+SUM(M43:P43)</f>
        <v>#DIV/0!</v>
      </c>
      <c r="J43" s="136"/>
      <c r="K43" s="136"/>
      <c r="L43" s="136"/>
      <c r="M43" s="136"/>
      <c r="N43" s="136"/>
      <c r="O43" s="136"/>
      <c r="P43" s="136" t="e">
        <f t="shared" si="3"/>
        <v>#DIV/0!</v>
      </c>
      <c r="Q43" s="137">
        <f t="shared" si="1"/>
        <v>0</v>
      </c>
    </row>
    <row r="44" spans="1:17" s="8" customFormat="1" ht="30">
      <c r="A44" s="130">
        <v>14070000</v>
      </c>
      <c r="B44" s="133" t="s">
        <v>28</v>
      </c>
      <c r="C44" s="132" t="e">
        <f>SUM(#REF!)</f>
        <v>#REF!</v>
      </c>
      <c r="D44" s="132"/>
      <c r="E44" s="132" t="e">
        <f>SUM(#REF!)</f>
        <v>#REF!</v>
      </c>
      <c r="F44" s="132" t="e">
        <f>SUM(#REF!)</f>
        <v>#REF!</v>
      </c>
      <c r="G44" s="132" t="e">
        <f>SUM(#REF!)</f>
        <v>#REF!</v>
      </c>
      <c r="H44" s="132" t="e">
        <f>SUM(#REF!)</f>
        <v>#REF!</v>
      </c>
      <c r="I44" s="132" t="e">
        <f>SUM(#REF!)</f>
        <v>#REF!</v>
      </c>
      <c r="J44" s="132" t="e">
        <f>SUM(#REF!)</f>
        <v>#REF!</v>
      </c>
      <c r="K44" s="132"/>
      <c r="L44" s="132" t="e">
        <f>SUM(#REF!)</f>
        <v>#REF!</v>
      </c>
      <c r="M44" s="132" t="e">
        <f>SUM(#REF!)</f>
        <v>#REF!</v>
      </c>
      <c r="N44" s="132" t="e">
        <f>SUM(#REF!)</f>
        <v>#REF!</v>
      </c>
      <c r="O44" s="132" t="e">
        <f>SUM(#REF!)</f>
        <v>#REF!</v>
      </c>
      <c r="P44" s="128" t="e">
        <f t="shared" si="3"/>
        <v>#DIV/0!</v>
      </c>
      <c r="Q44" s="129">
        <f t="shared" si="1"/>
        <v>0</v>
      </c>
    </row>
    <row r="45" spans="1:17" s="8" customFormat="1" ht="15.75">
      <c r="A45" s="130">
        <v>16000000</v>
      </c>
      <c r="B45" s="131" t="s">
        <v>29</v>
      </c>
      <c r="C45" s="132">
        <f>C46+C55+C57</f>
        <v>1183.4</v>
      </c>
      <c r="D45" s="132">
        <f>D46+D55+D57</f>
        <v>0</v>
      </c>
      <c r="E45" s="132" t="e">
        <f>E46+#REF!+E55+#REF!+E57+#REF!</f>
        <v>#REF!</v>
      </c>
      <c r="F45" s="132" t="e">
        <f>F46+#REF!+F55+#REF!+F57+#REF!</f>
        <v>#REF!</v>
      </c>
      <c r="G45" s="132" t="e">
        <f>G46+#REF!+G55+#REF!+G57+#REF!</f>
        <v>#REF!</v>
      </c>
      <c r="H45" s="132" t="e">
        <f>H46+#REF!+H55+#REF!+H57+#REF!</f>
        <v>#REF!</v>
      </c>
      <c r="I45" s="132" t="e">
        <f>I46+#REF!+I55+#REF!+I57+#REF!</f>
        <v>#REF!</v>
      </c>
      <c r="J45" s="132" t="e">
        <f>J46+#REF!+J55+#REF!+J57+#REF!</f>
        <v>#REF!</v>
      </c>
      <c r="K45" s="132">
        <f>K46+K55+K57</f>
        <v>0</v>
      </c>
      <c r="L45" s="132">
        <f>L46+L55+L57</f>
        <v>0</v>
      </c>
      <c r="M45" s="132">
        <f>M46+M55+M57</f>
        <v>0</v>
      </c>
      <c r="N45" s="132">
        <f>N46+N55+N57</f>
        <v>0</v>
      </c>
      <c r="O45" s="132">
        <f>O46+O55+O57</f>
        <v>1.4</v>
      </c>
      <c r="P45" s="128" t="e">
        <f t="shared" si="3"/>
        <v>#DIV/0!</v>
      </c>
      <c r="Q45" s="129">
        <f t="shared" si="1"/>
        <v>0</v>
      </c>
    </row>
    <row r="46" spans="1:17" s="8" customFormat="1" ht="15.75">
      <c r="A46" s="130">
        <v>16010000</v>
      </c>
      <c r="B46" s="133" t="s">
        <v>30</v>
      </c>
      <c r="C46" s="132">
        <f aca="true" t="shared" si="10" ref="C46:O46">SUM(C47:C54)</f>
        <v>959.2</v>
      </c>
      <c r="D46" s="132">
        <f t="shared" si="10"/>
        <v>0</v>
      </c>
      <c r="E46" s="132">
        <f t="shared" si="10"/>
        <v>0</v>
      </c>
      <c r="F46" s="132">
        <f t="shared" si="10"/>
        <v>0</v>
      </c>
      <c r="G46" s="132">
        <f t="shared" si="10"/>
        <v>0</v>
      </c>
      <c r="H46" s="132">
        <f t="shared" si="10"/>
        <v>0</v>
      </c>
      <c r="I46" s="132">
        <f t="shared" si="10"/>
        <v>0</v>
      </c>
      <c r="J46" s="132">
        <f t="shared" si="10"/>
        <v>0</v>
      </c>
      <c r="K46" s="132">
        <f t="shared" si="10"/>
        <v>0</v>
      </c>
      <c r="L46" s="132">
        <f t="shared" si="10"/>
        <v>0</v>
      </c>
      <c r="M46" s="132">
        <f t="shared" si="10"/>
        <v>0</v>
      </c>
      <c r="N46" s="132">
        <f t="shared" si="10"/>
        <v>0</v>
      </c>
      <c r="O46" s="132">
        <f t="shared" si="10"/>
        <v>1.4</v>
      </c>
      <c r="P46" s="128" t="e">
        <f t="shared" si="3"/>
        <v>#DIV/0!</v>
      </c>
      <c r="Q46" s="129">
        <f t="shared" si="1"/>
        <v>0</v>
      </c>
    </row>
    <row r="47" spans="1:17" ht="15.75">
      <c r="A47" s="134">
        <v>16010100</v>
      </c>
      <c r="B47" s="135" t="s">
        <v>31</v>
      </c>
      <c r="C47" s="136">
        <v>1.6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 t="e">
        <f t="shared" si="3"/>
        <v>#DIV/0!</v>
      </c>
      <c r="Q47" s="137">
        <f t="shared" si="1"/>
        <v>0</v>
      </c>
    </row>
    <row r="48" spans="1:17" ht="15.75">
      <c r="A48" s="134">
        <v>16010200</v>
      </c>
      <c r="B48" s="135" t="s">
        <v>32</v>
      </c>
      <c r="C48" s="136">
        <v>461.6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>
        <v>0.9</v>
      </c>
      <c r="P48" s="136" t="e">
        <f t="shared" si="3"/>
        <v>#DIV/0!</v>
      </c>
      <c r="Q48" s="137">
        <f t="shared" si="1"/>
        <v>0</v>
      </c>
    </row>
    <row r="49" spans="1:17" ht="15.75">
      <c r="A49" s="134">
        <v>16010300</v>
      </c>
      <c r="B49" s="135" t="s">
        <v>33</v>
      </c>
      <c r="C49" s="136">
        <v>29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 t="e">
        <f t="shared" si="3"/>
        <v>#DIV/0!</v>
      </c>
      <c r="Q49" s="137">
        <f t="shared" si="1"/>
        <v>0</v>
      </c>
    </row>
    <row r="50" spans="1:17" ht="15.75">
      <c r="A50" s="134">
        <v>16010400</v>
      </c>
      <c r="B50" s="135" t="s">
        <v>34</v>
      </c>
      <c r="C50" s="136">
        <v>10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 t="e">
        <f t="shared" si="3"/>
        <v>#DIV/0!</v>
      </c>
      <c r="Q50" s="137">
        <f t="shared" si="1"/>
        <v>0</v>
      </c>
    </row>
    <row r="51" spans="1:17" ht="15.75">
      <c r="A51" s="134">
        <v>16010500</v>
      </c>
      <c r="B51" s="135" t="s">
        <v>35</v>
      </c>
      <c r="C51" s="136">
        <v>400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 t="e">
        <f t="shared" si="3"/>
        <v>#DIV/0!</v>
      </c>
      <c r="Q51" s="137">
        <f t="shared" si="1"/>
        <v>0</v>
      </c>
    </row>
    <row r="52" spans="1:17" ht="15.75">
      <c r="A52" s="134">
        <v>16010600</v>
      </c>
      <c r="B52" s="135" t="s">
        <v>36</v>
      </c>
      <c r="C52" s="136">
        <v>2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 t="e">
        <f t="shared" si="3"/>
        <v>#DIV/0!</v>
      </c>
      <c r="Q52" s="137">
        <f t="shared" si="1"/>
        <v>0</v>
      </c>
    </row>
    <row r="53" spans="1:17" ht="30">
      <c r="A53" s="134">
        <v>16011300</v>
      </c>
      <c r="B53" s="135" t="s">
        <v>37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 t="e">
        <f t="shared" si="3"/>
        <v>#DIV/0!</v>
      </c>
      <c r="Q53" s="137">
        <f t="shared" si="1"/>
        <v>0</v>
      </c>
    </row>
    <row r="54" spans="1:17" ht="18.75" customHeight="1">
      <c r="A54" s="134">
        <v>16011500</v>
      </c>
      <c r="B54" s="135" t="s">
        <v>38</v>
      </c>
      <c r="C54" s="136">
        <v>55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>
        <v>0.5</v>
      </c>
      <c r="P54" s="136" t="e">
        <f t="shared" si="3"/>
        <v>#DIV/0!</v>
      </c>
      <c r="Q54" s="137">
        <f t="shared" si="1"/>
        <v>0</v>
      </c>
    </row>
    <row r="55" spans="1:17" s="8" customFormat="1" ht="15.75">
      <c r="A55" s="130">
        <v>16030000</v>
      </c>
      <c r="B55" s="133" t="s">
        <v>39</v>
      </c>
      <c r="C55" s="132">
        <f>C56</f>
        <v>78</v>
      </c>
      <c r="D55" s="132">
        <f>D56</f>
        <v>0</v>
      </c>
      <c r="E55" s="132" t="e">
        <f>E56+#REF!</f>
        <v>#DIV/0!</v>
      </c>
      <c r="F55" s="132" t="e">
        <f>F56+#REF!</f>
        <v>#REF!</v>
      </c>
      <c r="G55" s="132" t="e">
        <f>G56+#REF!</f>
        <v>#REF!</v>
      </c>
      <c r="H55" s="132" t="e">
        <f>H56+#REF!</f>
        <v>#REF!</v>
      </c>
      <c r="I55" s="132" t="e">
        <f>I56+#REF!</f>
        <v>#DIV/0!</v>
      </c>
      <c r="J55" s="132" t="e">
        <f>J56+#REF!</f>
        <v>#REF!</v>
      </c>
      <c r="K55" s="132">
        <f>K56</f>
        <v>0</v>
      </c>
      <c r="L55" s="132">
        <f>L56</f>
        <v>0</v>
      </c>
      <c r="M55" s="132">
        <f>M56</f>
        <v>0</v>
      </c>
      <c r="N55" s="132">
        <f>N56</f>
        <v>0</v>
      </c>
      <c r="O55" s="132">
        <f>O56</f>
        <v>0</v>
      </c>
      <c r="P55" s="128" t="e">
        <f t="shared" si="3"/>
        <v>#DIV/0!</v>
      </c>
      <c r="Q55" s="129">
        <f aca="true" t="shared" si="11" ref="Q55:Q92">K55-D55</f>
        <v>0</v>
      </c>
    </row>
    <row r="56" spans="1:17" ht="30">
      <c r="A56" s="134">
        <v>16030100</v>
      </c>
      <c r="B56" s="135" t="s">
        <v>40</v>
      </c>
      <c r="C56" s="136">
        <v>78</v>
      </c>
      <c r="D56" s="136"/>
      <c r="E56" s="136" t="e">
        <f>SUM(F56:I56)</f>
        <v>#DIV/0!</v>
      </c>
      <c r="F56" s="136"/>
      <c r="G56" s="136"/>
      <c r="H56" s="136"/>
      <c r="I56" s="136" t="e">
        <f>SUM(J56:K56)+SUM(M56:P56)</f>
        <v>#DIV/0!</v>
      </c>
      <c r="J56" s="136"/>
      <c r="K56" s="136"/>
      <c r="L56" s="136"/>
      <c r="M56" s="136"/>
      <c r="N56" s="136"/>
      <c r="O56" s="136"/>
      <c r="P56" s="136" t="e">
        <f aca="true" t="shared" si="12" ref="P56:P76">K56/D56*100</f>
        <v>#DIV/0!</v>
      </c>
      <c r="Q56" s="137">
        <f t="shared" si="11"/>
        <v>0</v>
      </c>
    </row>
    <row r="57" spans="1:17" s="8" customFormat="1" ht="30">
      <c r="A57" s="130">
        <v>16050000</v>
      </c>
      <c r="B57" s="133" t="s">
        <v>41</v>
      </c>
      <c r="C57" s="132">
        <f aca="true" t="shared" si="13" ref="C57:O57">SUM(C58:C59)</f>
        <v>146.2</v>
      </c>
      <c r="D57" s="132">
        <f t="shared" si="13"/>
        <v>0</v>
      </c>
      <c r="E57" s="132" t="e">
        <f t="shared" si="13"/>
        <v>#DIV/0!</v>
      </c>
      <c r="F57" s="132">
        <f t="shared" si="13"/>
        <v>0</v>
      </c>
      <c r="G57" s="132">
        <f t="shared" si="13"/>
        <v>0</v>
      </c>
      <c r="H57" s="132">
        <f t="shared" si="13"/>
        <v>0</v>
      </c>
      <c r="I57" s="132" t="e">
        <f t="shared" si="13"/>
        <v>#DIV/0!</v>
      </c>
      <c r="J57" s="132">
        <f t="shared" si="13"/>
        <v>0</v>
      </c>
      <c r="K57" s="132">
        <f t="shared" si="13"/>
        <v>0</v>
      </c>
      <c r="L57" s="132">
        <f t="shared" si="13"/>
        <v>0</v>
      </c>
      <c r="M57" s="132">
        <f t="shared" si="13"/>
        <v>0</v>
      </c>
      <c r="N57" s="132">
        <f t="shared" si="13"/>
        <v>0</v>
      </c>
      <c r="O57" s="132">
        <f t="shared" si="13"/>
        <v>0</v>
      </c>
      <c r="P57" s="128" t="e">
        <f t="shared" si="12"/>
        <v>#DIV/0!</v>
      </c>
      <c r="Q57" s="129">
        <f t="shared" si="11"/>
        <v>0</v>
      </c>
    </row>
    <row r="58" spans="1:17" ht="30">
      <c r="A58" s="134">
        <v>16050100</v>
      </c>
      <c r="B58" s="135" t="s">
        <v>42</v>
      </c>
      <c r="C58" s="136">
        <v>59.5</v>
      </c>
      <c r="D58" s="136"/>
      <c r="E58" s="136" t="e">
        <f>SUM(F58:I58)</f>
        <v>#DIV/0!</v>
      </c>
      <c r="F58" s="136"/>
      <c r="G58" s="136"/>
      <c r="H58" s="136"/>
      <c r="I58" s="136" t="e">
        <f>SUM(J58:K58)+SUM(M58:P58)</f>
        <v>#DIV/0!</v>
      </c>
      <c r="J58" s="136"/>
      <c r="K58" s="136"/>
      <c r="L58" s="136"/>
      <c r="M58" s="136"/>
      <c r="N58" s="136"/>
      <c r="O58" s="136"/>
      <c r="P58" s="136" t="e">
        <f t="shared" si="12"/>
        <v>#DIV/0!</v>
      </c>
      <c r="Q58" s="137">
        <f t="shared" si="11"/>
        <v>0</v>
      </c>
    </row>
    <row r="59" spans="1:17" ht="30">
      <c r="A59" s="134">
        <v>16050200</v>
      </c>
      <c r="B59" s="135" t="s">
        <v>43</v>
      </c>
      <c r="C59" s="136">
        <v>86.7</v>
      </c>
      <c r="D59" s="136"/>
      <c r="E59" s="136" t="e">
        <f>SUM(F59:I59)</f>
        <v>#DIV/0!</v>
      </c>
      <c r="F59" s="136"/>
      <c r="G59" s="136"/>
      <c r="H59" s="136"/>
      <c r="I59" s="136" t="e">
        <f>SUM(J59:K59)+SUM(M59:P59)</f>
        <v>#DIV/0!</v>
      </c>
      <c r="J59" s="136"/>
      <c r="K59" s="136"/>
      <c r="L59" s="136"/>
      <c r="M59" s="136"/>
      <c r="N59" s="136"/>
      <c r="O59" s="136"/>
      <c r="P59" s="136" t="e">
        <f t="shared" si="12"/>
        <v>#DIV/0!</v>
      </c>
      <c r="Q59" s="137">
        <f t="shared" si="11"/>
        <v>0</v>
      </c>
    </row>
    <row r="60" spans="1:17" s="9" customFormat="1" ht="18.75">
      <c r="A60" s="130">
        <v>20000000</v>
      </c>
      <c r="B60" s="131" t="s">
        <v>44</v>
      </c>
      <c r="C60" s="132">
        <f>C66+C71+C73</f>
        <v>2097.9</v>
      </c>
      <c r="D60" s="132">
        <f>D66+D71+D73+D61</f>
        <v>0</v>
      </c>
      <c r="E60" s="132" t="e">
        <f>#REF!+E66+E71+E73</f>
        <v>#REF!</v>
      </c>
      <c r="F60" s="132" t="e">
        <f>#REF!+F66+F71+F73</f>
        <v>#REF!</v>
      </c>
      <c r="G60" s="132" t="e">
        <f>#REF!+G66+G71+G73</f>
        <v>#REF!</v>
      </c>
      <c r="H60" s="132" t="e">
        <f>#REF!+H66+H71+H73</f>
        <v>#REF!</v>
      </c>
      <c r="I60" s="132" t="e">
        <f>#REF!+I66+I71+I73</f>
        <v>#REF!</v>
      </c>
      <c r="J60" s="132" t="e">
        <f>#REF!+J66+J71+J73</f>
        <v>#REF!</v>
      </c>
      <c r="K60" s="132">
        <f>K66+K71+K73+K61</f>
        <v>0</v>
      </c>
      <c r="L60" s="132">
        <f>L66+L71+L73</f>
        <v>0</v>
      </c>
      <c r="M60" s="132">
        <f>M66+M71+M73</f>
        <v>0</v>
      </c>
      <c r="N60" s="132">
        <f>N66+N71+N73</f>
        <v>0</v>
      </c>
      <c r="O60" s="132">
        <f>O66+O71+O73</f>
        <v>2.1</v>
      </c>
      <c r="P60" s="128" t="e">
        <f t="shared" si="12"/>
        <v>#DIV/0!</v>
      </c>
      <c r="Q60" s="129">
        <f t="shared" si="11"/>
        <v>0</v>
      </c>
    </row>
    <row r="61" spans="1:17" s="10" customFormat="1" ht="28.5">
      <c r="A61" s="130">
        <v>21000000</v>
      </c>
      <c r="B61" s="131" t="s">
        <v>104</v>
      </c>
      <c r="C61" s="143"/>
      <c r="D61" s="143">
        <f>D62+D63+D65</f>
        <v>0</v>
      </c>
      <c r="E61" s="143"/>
      <c r="F61" s="143"/>
      <c r="G61" s="143"/>
      <c r="H61" s="143"/>
      <c r="I61" s="143"/>
      <c r="J61" s="143"/>
      <c r="K61" s="143">
        <f>K62+K63+K65</f>
        <v>0</v>
      </c>
      <c r="L61" s="143"/>
      <c r="M61" s="143"/>
      <c r="N61" s="143"/>
      <c r="O61" s="143"/>
      <c r="P61" s="144" t="e">
        <f>K61/D61*100</f>
        <v>#DIV/0!</v>
      </c>
      <c r="Q61" s="145">
        <f>K61-D61</f>
        <v>0</v>
      </c>
    </row>
    <row r="62" spans="1:17" ht="45">
      <c r="A62" s="138">
        <v>21040000</v>
      </c>
      <c r="B62" s="141" t="s">
        <v>45</v>
      </c>
      <c r="C62" s="136">
        <v>31.5</v>
      </c>
      <c r="D62" s="136"/>
      <c r="E62" s="136" t="e">
        <f aca="true" t="shared" si="14" ref="E62:E83">SUM(F62:I62)</f>
        <v>#DIV/0!</v>
      </c>
      <c r="F62" s="136"/>
      <c r="G62" s="136"/>
      <c r="H62" s="136"/>
      <c r="I62" s="136" t="e">
        <f>SUM(J62:K62)+SUM(M62:P62)</f>
        <v>#DIV/0!</v>
      </c>
      <c r="J62" s="136"/>
      <c r="K62" s="136"/>
      <c r="L62" s="136"/>
      <c r="M62" s="136"/>
      <c r="N62" s="136"/>
      <c r="O62" s="136">
        <v>0.2</v>
      </c>
      <c r="P62" s="136" t="e">
        <f t="shared" si="12"/>
        <v>#DIV/0!</v>
      </c>
      <c r="Q62" s="137">
        <f t="shared" si="11"/>
        <v>0</v>
      </c>
    </row>
    <row r="63" spans="1:17" s="8" customFormat="1" ht="30">
      <c r="A63" s="130">
        <v>21070000</v>
      </c>
      <c r="B63" s="133" t="s">
        <v>46</v>
      </c>
      <c r="C63" s="128">
        <f aca="true" t="shared" si="15" ref="C63:O63">SUM(C64:C64)</f>
        <v>51</v>
      </c>
      <c r="D63" s="128">
        <f t="shared" si="15"/>
        <v>0</v>
      </c>
      <c r="E63" s="128" t="e">
        <f t="shared" si="15"/>
        <v>#DIV/0!</v>
      </c>
      <c r="F63" s="128">
        <f t="shared" si="15"/>
        <v>0</v>
      </c>
      <c r="G63" s="128">
        <f t="shared" si="15"/>
        <v>0</v>
      </c>
      <c r="H63" s="128">
        <f t="shared" si="15"/>
        <v>0</v>
      </c>
      <c r="I63" s="128" t="e">
        <f t="shared" si="15"/>
        <v>#DIV/0!</v>
      </c>
      <c r="J63" s="128">
        <f t="shared" si="15"/>
        <v>0</v>
      </c>
      <c r="K63" s="128">
        <f t="shared" si="15"/>
        <v>0</v>
      </c>
      <c r="L63" s="128">
        <f t="shared" si="15"/>
        <v>0</v>
      </c>
      <c r="M63" s="128">
        <f t="shared" si="15"/>
        <v>0</v>
      </c>
      <c r="N63" s="128">
        <f t="shared" si="15"/>
        <v>0</v>
      </c>
      <c r="O63" s="128">
        <f t="shared" si="15"/>
        <v>0</v>
      </c>
      <c r="P63" s="128" t="e">
        <f t="shared" si="12"/>
        <v>#DIV/0!</v>
      </c>
      <c r="Q63" s="129">
        <f t="shared" si="11"/>
        <v>0</v>
      </c>
    </row>
    <row r="64" spans="1:17" ht="30">
      <c r="A64" s="134">
        <v>21070900</v>
      </c>
      <c r="B64" s="135" t="s">
        <v>111</v>
      </c>
      <c r="C64" s="136">
        <v>51</v>
      </c>
      <c r="D64" s="136"/>
      <c r="E64" s="136" t="e">
        <f t="shared" si="14"/>
        <v>#DIV/0!</v>
      </c>
      <c r="F64" s="136"/>
      <c r="G64" s="136"/>
      <c r="H64" s="136"/>
      <c r="I64" s="136" t="e">
        <f aca="true" t="shared" si="16" ref="I64:I85">SUM(J64:K64)+SUM(M64:P64)</f>
        <v>#DIV/0!</v>
      </c>
      <c r="J64" s="136"/>
      <c r="K64" s="136"/>
      <c r="L64" s="136"/>
      <c r="M64" s="136"/>
      <c r="N64" s="136"/>
      <c r="O64" s="136"/>
      <c r="P64" s="136" t="e">
        <f t="shared" si="12"/>
        <v>#DIV/0!</v>
      </c>
      <c r="Q64" s="137">
        <f t="shared" si="11"/>
        <v>0</v>
      </c>
    </row>
    <row r="65" spans="1:17" ht="15.75">
      <c r="A65" s="138">
        <v>21080000</v>
      </c>
      <c r="B65" s="141" t="s">
        <v>47</v>
      </c>
      <c r="C65" s="136">
        <v>0</v>
      </c>
      <c r="D65" s="136"/>
      <c r="E65" s="136">
        <f t="shared" si="14"/>
        <v>0</v>
      </c>
      <c r="F65" s="136"/>
      <c r="G65" s="136"/>
      <c r="H65" s="136"/>
      <c r="I65" s="136">
        <f t="shared" si="16"/>
        <v>0</v>
      </c>
      <c r="J65" s="136"/>
      <c r="K65" s="136"/>
      <c r="L65" s="136"/>
      <c r="M65" s="136"/>
      <c r="N65" s="136"/>
      <c r="O65" s="136"/>
      <c r="P65" s="136"/>
      <c r="Q65" s="137">
        <f t="shared" si="11"/>
        <v>0</v>
      </c>
    </row>
    <row r="66" spans="1:17" s="8" customFormat="1" ht="28.5">
      <c r="A66" s="130">
        <v>22000000</v>
      </c>
      <c r="B66" s="131" t="s">
        <v>48</v>
      </c>
      <c r="C66" s="132">
        <f>SUM(C67:C69)</f>
        <v>339.9</v>
      </c>
      <c r="D66" s="132">
        <f>SUM(D67:D69)</f>
        <v>0</v>
      </c>
      <c r="E66" s="132" t="e">
        <f>SUM(E67:E69)+SUM(#REF!)</f>
        <v>#DIV/0!</v>
      </c>
      <c r="F66" s="132" t="e">
        <f>SUM(F67:F69)+SUM(#REF!)</f>
        <v>#REF!</v>
      </c>
      <c r="G66" s="132" t="e">
        <f>SUM(G67:G69)+SUM(#REF!)</f>
        <v>#REF!</v>
      </c>
      <c r="H66" s="132" t="e">
        <f>SUM(H67:H69)+SUM(#REF!)</f>
        <v>#REF!</v>
      </c>
      <c r="I66" s="132" t="e">
        <f>SUM(I67:I69)+SUM(#REF!)</f>
        <v>#DIV/0!</v>
      </c>
      <c r="J66" s="132" t="e">
        <f>SUM(J67:J69)+SUM(#REF!)</f>
        <v>#REF!</v>
      </c>
      <c r="K66" s="132">
        <f>SUM(K67:K69)</f>
        <v>0</v>
      </c>
      <c r="L66" s="132">
        <f>SUM(L67:L69)</f>
        <v>0</v>
      </c>
      <c r="M66" s="132">
        <f>SUM(M67:M69)</f>
        <v>0</v>
      </c>
      <c r="N66" s="132">
        <f>SUM(N67:N69)</f>
        <v>0</v>
      </c>
      <c r="O66" s="132">
        <f>SUM(O67:O69)</f>
        <v>1.1</v>
      </c>
      <c r="P66" s="128" t="e">
        <f t="shared" si="12"/>
        <v>#DIV/0!</v>
      </c>
      <c r="Q66" s="129">
        <f t="shared" si="11"/>
        <v>0</v>
      </c>
    </row>
    <row r="67" spans="1:17" ht="30">
      <c r="A67" s="138">
        <v>22030000</v>
      </c>
      <c r="B67" s="141" t="s">
        <v>49</v>
      </c>
      <c r="C67" s="136"/>
      <c r="D67" s="136"/>
      <c r="E67" s="136">
        <f t="shared" si="14"/>
        <v>0</v>
      </c>
      <c r="F67" s="136"/>
      <c r="G67" s="136"/>
      <c r="H67" s="136"/>
      <c r="I67" s="136">
        <f t="shared" si="16"/>
        <v>0</v>
      </c>
      <c r="J67" s="136"/>
      <c r="K67" s="136"/>
      <c r="L67" s="136"/>
      <c r="M67" s="136"/>
      <c r="N67" s="136"/>
      <c r="O67" s="136"/>
      <c r="P67" s="136"/>
      <c r="Q67" s="137">
        <f t="shared" si="11"/>
        <v>0</v>
      </c>
    </row>
    <row r="68" spans="1:17" ht="30">
      <c r="A68" s="138">
        <v>22080000</v>
      </c>
      <c r="B68" s="141" t="s">
        <v>50</v>
      </c>
      <c r="C68" s="136">
        <v>240</v>
      </c>
      <c r="D68" s="136"/>
      <c r="E68" s="136" t="e">
        <f t="shared" si="14"/>
        <v>#DIV/0!</v>
      </c>
      <c r="F68" s="136"/>
      <c r="G68" s="136"/>
      <c r="H68" s="136"/>
      <c r="I68" s="136" t="e">
        <f t="shared" si="16"/>
        <v>#DIV/0!</v>
      </c>
      <c r="J68" s="136"/>
      <c r="K68" s="136"/>
      <c r="L68" s="136"/>
      <c r="M68" s="136"/>
      <c r="N68" s="136"/>
      <c r="O68" s="136">
        <v>0.1</v>
      </c>
      <c r="P68" s="136" t="e">
        <f t="shared" si="12"/>
        <v>#DIV/0!</v>
      </c>
      <c r="Q68" s="137">
        <f t="shared" si="11"/>
        <v>0</v>
      </c>
    </row>
    <row r="69" spans="1:17" s="8" customFormat="1" ht="15.75">
      <c r="A69" s="130">
        <v>22090000</v>
      </c>
      <c r="B69" s="133" t="s">
        <v>51</v>
      </c>
      <c r="C69" s="132">
        <f aca="true" t="shared" si="17" ref="C69:O69">SUM(C70:C70)</f>
        <v>99.9</v>
      </c>
      <c r="D69" s="132">
        <f t="shared" si="17"/>
        <v>0</v>
      </c>
      <c r="E69" s="132" t="e">
        <f t="shared" si="17"/>
        <v>#DIV/0!</v>
      </c>
      <c r="F69" s="132">
        <f t="shared" si="17"/>
        <v>0</v>
      </c>
      <c r="G69" s="132">
        <f t="shared" si="17"/>
        <v>0</v>
      </c>
      <c r="H69" s="132">
        <f t="shared" si="17"/>
        <v>0</v>
      </c>
      <c r="I69" s="132" t="e">
        <f t="shared" si="17"/>
        <v>#DIV/0!</v>
      </c>
      <c r="J69" s="132">
        <f t="shared" si="17"/>
        <v>0</v>
      </c>
      <c r="K69" s="132">
        <f t="shared" si="17"/>
        <v>0</v>
      </c>
      <c r="L69" s="132">
        <f t="shared" si="17"/>
        <v>0</v>
      </c>
      <c r="M69" s="132">
        <f t="shared" si="17"/>
        <v>0</v>
      </c>
      <c r="N69" s="132">
        <f t="shared" si="17"/>
        <v>0</v>
      </c>
      <c r="O69" s="132">
        <f t="shared" si="17"/>
        <v>1</v>
      </c>
      <c r="P69" s="128" t="e">
        <f t="shared" si="12"/>
        <v>#DIV/0!</v>
      </c>
      <c r="Q69" s="129">
        <f t="shared" si="11"/>
        <v>0</v>
      </c>
    </row>
    <row r="70" spans="1:17" ht="60">
      <c r="A70" s="134">
        <v>22090100</v>
      </c>
      <c r="B70" s="135" t="s">
        <v>52</v>
      </c>
      <c r="C70" s="136">
        <v>99.9</v>
      </c>
      <c r="D70" s="136"/>
      <c r="E70" s="136" t="e">
        <f t="shared" si="14"/>
        <v>#DIV/0!</v>
      </c>
      <c r="F70" s="136"/>
      <c r="G70" s="136"/>
      <c r="H70" s="136"/>
      <c r="I70" s="136" t="e">
        <f t="shared" si="16"/>
        <v>#DIV/0!</v>
      </c>
      <c r="J70" s="136"/>
      <c r="K70" s="136"/>
      <c r="L70" s="136"/>
      <c r="M70" s="136"/>
      <c r="N70" s="136"/>
      <c r="O70" s="136">
        <v>1</v>
      </c>
      <c r="P70" s="136" t="e">
        <f t="shared" si="12"/>
        <v>#DIV/0!</v>
      </c>
      <c r="Q70" s="137">
        <f t="shared" si="11"/>
        <v>0</v>
      </c>
    </row>
    <row r="71" spans="1:17" s="8" customFormat="1" ht="28.5">
      <c r="A71" s="130">
        <v>23000000</v>
      </c>
      <c r="B71" s="131" t="s">
        <v>53</v>
      </c>
      <c r="C71" s="132">
        <f aca="true" t="shared" si="18" ref="C71:O71">SUM(C72:C72)</f>
        <v>300</v>
      </c>
      <c r="D71" s="132">
        <f t="shared" si="18"/>
        <v>0</v>
      </c>
      <c r="E71" s="132" t="e">
        <f t="shared" si="18"/>
        <v>#DIV/0!</v>
      </c>
      <c r="F71" s="132">
        <f t="shared" si="18"/>
        <v>0</v>
      </c>
      <c r="G71" s="132">
        <f t="shared" si="18"/>
        <v>0</v>
      </c>
      <c r="H71" s="132">
        <f t="shared" si="18"/>
        <v>0</v>
      </c>
      <c r="I71" s="132" t="e">
        <f t="shared" si="18"/>
        <v>#DIV/0!</v>
      </c>
      <c r="J71" s="132">
        <f t="shared" si="18"/>
        <v>0</v>
      </c>
      <c r="K71" s="132">
        <f t="shared" si="18"/>
        <v>0</v>
      </c>
      <c r="L71" s="132">
        <f t="shared" si="18"/>
        <v>0</v>
      </c>
      <c r="M71" s="132">
        <f t="shared" si="18"/>
        <v>0</v>
      </c>
      <c r="N71" s="132">
        <f t="shared" si="18"/>
        <v>0</v>
      </c>
      <c r="O71" s="132">
        <f t="shared" si="18"/>
        <v>0.1</v>
      </c>
      <c r="P71" s="128" t="e">
        <f t="shared" si="12"/>
        <v>#DIV/0!</v>
      </c>
      <c r="Q71" s="129">
        <f t="shared" si="11"/>
        <v>0</v>
      </c>
    </row>
    <row r="72" spans="1:17" ht="15.75">
      <c r="A72" s="138">
        <v>23030000</v>
      </c>
      <c r="B72" s="141" t="s">
        <v>54</v>
      </c>
      <c r="C72" s="136">
        <v>300</v>
      </c>
      <c r="D72" s="136"/>
      <c r="E72" s="136" t="e">
        <f t="shared" si="14"/>
        <v>#DIV/0!</v>
      </c>
      <c r="F72" s="136"/>
      <c r="G72" s="136"/>
      <c r="H72" s="136"/>
      <c r="I72" s="136" t="e">
        <f t="shared" si="16"/>
        <v>#DIV/0!</v>
      </c>
      <c r="J72" s="136"/>
      <c r="K72" s="136"/>
      <c r="L72" s="136"/>
      <c r="M72" s="136"/>
      <c r="N72" s="136"/>
      <c r="O72" s="136">
        <v>0.1</v>
      </c>
      <c r="P72" s="136" t="e">
        <f t="shared" si="12"/>
        <v>#DIV/0!</v>
      </c>
      <c r="Q72" s="137">
        <f t="shared" si="11"/>
        <v>0</v>
      </c>
    </row>
    <row r="73" spans="1:17" s="8" customFormat="1" ht="15.75">
      <c r="A73" s="130">
        <v>24000000</v>
      </c>
      <c r="B73" s="131" t="s">
        <v>55</v>
      </c>
      <c r="C73" s="132">
        <f>SUM(C74:C75)+SUM(C77:C77)</f>
        <v>1458</v>
      </c>
      <c r="D73" s="132">
        <f>SUM(D74:D75)+SUM(D77:D77)</f>
        <v>0</v>
      </c>
      <c r="E73" s="132" t="e">
        <f>SUM(E74:E75)+SUM(E77:E77)+#REF!</f>
        <v>#DIV/0!</v>
      </c>
      <c r="F73" s="132" t="e">
        <f>SUM(F74:F75)+SUM(F77:F77)+#REF!</f>
        <v>#REF!</v>
      </c>
      <c r="G73" s="132" t="e">
        <f>SUM(G74:G75)+SUM(G77:G77)+#REF!</f>
        <v>#REF!</v>
      </c>
      <c r="H73" s="132" t="e">
        <f>SUM(H74:H75)+SUM(H77:H77)+#REF!</f>
        <v>#REF!</v>
      </c>
      <c r="I73" s="132" t="e">
        <f>SUM(I74:I75)+SUM(I77:I77)+#REF!</f>
        <v>#DIV/0!</v>
      </c>
      <c r="J73" s="132" t="e">
        <f>SUM(J74:J75)+SUM(J77:J77)+#REF!</f>
        <v>#REF!</v>
      </c>
      <c r="K73" s="132">
        <f>SUM(K74:K75)+SUM(K77:K77)</f>
        <v>0</v>
      </c>
      <c r="L73" s="132">
        <f>SUM(L74:L75)+SUM(L77:L77)</f>
        <v>0</v>
      </c>
      <c r="M73" s="132">
        <f>SUM(M74:M75)+SUM(M77:M77)</f>
        <v>0</v>
      </c>
      <c r="N73" s="132">
        <f>SUM(N74:N75)+SUM(N77:N77)</f>
        <v>0</v>
      </c>
      <c r="O73" s="132">
        <f>SUM(O74:O75)+SUM(O77:O77)</f>
        <v>0.9</v>
      </c>
      <c r="P73" s="128" t="e">
        <f t="shared" si="12"/>
        <v>#DIV/0!</v>
      </c>
      <c r="Q73" s="129">
        <f t="shared" si="11"/>
        <v>0</v>
      </c>
    </row>
    <row r="74" spans="1:17" ht="60">
      <c r="A74" s="138">
        <v>24030000</v>
      </c>
      <c r="B74" s="141" t="s">
        <v>56</v>
      </c>
      <c r="C74" s="136">
        <v>35</v>
      </c>
      <c r="D74" s="136"/>
      <c r="E74" s="136" t="e">
        <f t="shared" si="14"/>
        <v>#DIV/0!</v>
      </c>
      <c r="F74" s="136"/>
      <c r="G74" s="136"/>
      <c r="H74" s="136"/>
      <c r="I74" s="136" t="e">
        <f t="shared" si="16"/>
        <v>#DIV/0!</v>
      </c>
      <c r="J74" s="136"/>
      <c r="K74" s="136"/>
      <c r="L74" s="136"/>
      <c r="M74" s="136"/>
      <c r="N74" s="136"/>
      <c r="O74" s="136"/>
      <c r="P74" s="136" t="e">
        <f t="shared" si="12"/>
        <v>#DIV/0!</v>
      </c>
      <c r="Q74" s="137">
        <f t="shared" si="11"/>
        <v>0</v>
      </c>
    </row>
    <row r="75" spans="1:17" ht="15.75">
      <c r="A75" s="138">
        <v>24060000</v>
      </c>
      <c r="B75" s="141" t="s">
        <v>47</v>
      </c>
      <c r="C75" s="136">
        <v>1423</v>
      </c>
      <c r="D75" s="136"/>
      <c r="E75" s="136" t="e">
        <f t="shared" si="14"/>
        <v>#DIV/0!</v>
      </c>
      <c r="F75" s="136"/>
      <c r="G75" s="136"/>
      <c r="H75" s="136"/>
      <c r="I75" s="136" t="e">
        <f t="shared" si="16"/>
        <v>#DIV/0!</v>
      </c>
      <c r="J75" s="136"/>
      <c r="K75" s="136"/>
      <c r="L75" s="136"/>
      <c r="M75" s="136"/>
      <c r="N75" s="136"/>
      <c r="O75" s="136">
        <v>0.9</v>
      </c>
      <c r="P75" s="136" t="e">
        <f t="shared" si="12"/>
        <v>#DIV/0!</v>
      </c>
      <c r="Q75" s="137">
        <f t="shared" si="11"/>
        <v>0</v>
      </c>
    </row>
    <row r="76" spans="1:17" ht="15.75">
      <c r="A76" s="134">
        <v>24060300</v>
      </c>
      <c r="B76" s="135" t="s">
        <v>47</v>
      </c>
      <c r="C76" s="136">
        <v>1423</v>
      </c>
      <c r="D76" s="136"/>
      <c r="E76" s="136" t="e">
        <f t="shared" si="14"/>
        <v>#DIV/0!</v>
      </c>
      <c r="F76" s="136"/>
      <c r="G76" s="136"/>
      <c r="H76" s="136"/>
      <c r="I76" s="136" t="e">
        <f t="shared" si="16"/>
        <v>#DIV/0!</v>
      </c>
      <c r="J76" s="136"/>
      <c r="K76" s="136"/>
      <c r="L76" s="136"/>
      <c r="M76" s="136"/>
      <c r="N76" s="136"/>
      <c r="O76" s="136">
        <v>0.9</v>
      </c>
      <c r="P76" s="136" t="e">
        <f t="shared" si="12"/>
        <v>#DIV/0!</v>
      </c>
      <c r="Q76" s="137">
        <f t="shared" si="11"/>
        <v>0</v>
      </c>
    </row>
    <row r="77" spans="1:17" ht="30">
      <c r="A77" s="139">
        <v>24080000</v>
      </c>
      <c r="B77" s="141" t="s">
        <v>57</v>
      </c>
      <c r="C77" s="136">
        <v>0</v>
      </c>
      <c r="D77" s="136"/>
      <c r="E77" s="136">
        <f t="shared" si="14"/>
        <v>0</v>
      </c>
      <c r="F77" s="136"/>
      <c r="G77" s="136"/>
      <c r="H77" s="136"/>
      <c r="I77" s="136">
        <f t="shared" si="16"/>
        <v>0</v>
      </c>
      <c r="J77" s="136"/>
      <c r="K77" s="136"/>
      <c r="L77" s="136"/>
      <c r="M77" s="136"/>
      <c r="N77" s="136"/>
      <c r="O77" s="136"/>
      <c r="P77" s="136"/>
      <c r="Q77" s="137">
        <f t="shared" si="11"/>
        <v>0</v>
      </c>
    </row>
    <row r="78" spans="1:17" s="8" customFormat="1" ht="15.75">
      <c r="A78" s="131">
        <v>30000000</v>
      </c>
      <c r="B78" s="131" t="s">
        <v>58</v>
      </c>
      <c r="C78" s="128" t="e">
        <f>SUM(#REF!)+#REF!</f>
        <v>#REF!</v>
      </c>
      <c r="D78" s="128">
        <f>D79</f>
        <v>0</v>
      </c>
      <c r="E78" s="128" t="e">
        <f>SUM(#REF!)+#REF!</f>
        <v>#REF!</v>
      </c>
      <c r="F78" s="128" t="e">
        <f>SUM(#REF!)+#REF!</f>
        <v>#REF!</v>
      </c>
      <c r="G78" s="128" t="e">
        <f>SUM(#REF!)+#REF!</f>
        <v>#REF!</v>
      </c>
      <c r="H78" s="128" t="e">
        <f>SUM(#REF!)+#REF!</f>
        <v>#REF!</v>
      </c>
      <c r="I78" s="128" t="e">
        <f>SUM(#REF!)+#REF!</f>
        <v>#REF!</v>
      </c>
      <c r="J78" s="128" t="e">
        <f>SUM(#REF!)+#REF!</f>
        <v>#REF!</v>
      </c>
      <c r="K78" s="128">
        <f>K79</f>
        <v>0</v>
      </c>
      <c r="L78" s="128" t="e">
        <f>SUM(#REF!)+#REF!</f>
        <v>#REF!</v>
      </c>
      <c r="M78" s="128" t="e">
        <f>SUM(#REF!)+#REF!</f>
        <v>#REF!</v>
      </c>
      <c r="N78" s="128" t="e">
        <f>SUM(#REF!)+#REF!</f>
        <v>#REF!</v>
      </c>
      <c r="O78" s="128" t="e">
        <f>SUM(#REF!)+#REF!</f>
        <v>#REF!</v>
      </c>
      <c r="P78" s="128"/>
      <c r="Q78" s="129">
        <f t="shared" si="11"/>
        <v>0</v>
      </c>
    </row>
    <row r="79" spans="1:17" ht="15.75">
      <c r="A79" s="146">
        <v>33010000</v>
      </c>
      <c r="B79" s="135" t="s">
        <v>64</v>
      </c>
      <c r="C79" s="136">
        <v>0</v>
      </c>
      <c r="D79" s="136"/>
      <c r="E79" s="136">
        <f t="shared" si="14"/>
        <v>0</v>
      </c>
      <c r="F79" s="136"/>
      <c r="G79" s="136"/>
      <c r="H79" s="136"/>
      <c r="I79" s="136">
        <f t="shared" si="16"/>
        <v>0</v>
      </c>
      <c r="J79" s="136"/>
      <c r="K79" s="136"/>
      <c r="L79" s="136"/>
      <c r="M79" s="136"/>
      <c r="N79" s="136"/>
      <c r="O79" s="136"/>
      <c r="P79" s="136"/>
      <c r="Q79" s="137">
        <f t="shared" si="11"/>
        <v>0</v>
      </c>
    </row>
    <row r="80" spans="1:17" ht="15.75" hidden="1">
      <c r="A80" s="138">
        <v>50000000</v>
      </c>
      <c r="B80" s="139" t="s">
        <v>65</v>
      </c>
      <c r="C80" s="140">
        <f>SUM(C81:C83)+C85</f>
        <v>0</v>
      </c>
      <c r="D80" s="140">
        <f aca="true" t="shared" si="19" ref="D80:P80">SUM(D81:D83)+D85</f>
        <v>0</v>
      </c>
      <c r="E80" s="140">
        <f t="shared" si="19"/>
        <v>0</v>
      </c>
      <c r="F80" s="140">
        <f t="shared" si="19"/>
        <v>0</v>
      </c>
      <c r="G80" s="140">
        <f t="shared" si="19"/>
        <v>0</v>
      </c>
      <c r="H80" s="140">
        <f t="shared" si="19"/>
        <v>0</v>
      </c>
      <c r="I80" s="140">
        <f t="shared" si="19"/>
        <v>0</v>
      </c>
      <c r="J80" s="140">
        <f t="shared" si="19"/>
        <v>0</v>
      </c>
      <c r="K80" s="140">
        <f t="shared" si="19"/>
        <v>0</v>
      </c>
      <c r="L80" s="140">
        <f t="shared" si="19"/>
        <v>0</v>
      </c>
      <c r="M80" s="140">
        <f t="shared" si="19"/>
        <v>0</v>
      </c>
      <c r="N80" s="140">
        <f t="shared" si="19"/>
        <v>0</v>
      </c>
      <c r="O80" s="140">
        <f t="shared" si="19"/>
        <v>0</v>
      </c>
      <c r="P80" s="140">
        <f t="shared" si="19"/>
        <v>0</v>
      </c>
      <c r="Q80" s="137">
        <f t="shared" si="11"/>
        <v>0</v>
      </c>
    </row>
    <row r="81" spans="1:17" ht="42.75" hidden="1">
      <c r="A81" s="138">
        <v>50080000</v>
      </c>
      <c r="B81" s="147" t="s">
        <v>66</v>
      </c>
      <c r="C81" s="136"/>
      <c r="D81" s="136"/>
      <c r="E81" s="136">
        <f t="shared" si="14"/>
        <v>0</v>
      </c>
      <c r="F81" s="136"/>
      <c r="G81" s="136"/>
      <c r="H81" s="136"/>
      <c r="I81" s="136">
        <f t="shared" si="16"/>
        <v>0</v>
      </c>
      <c r="J81" s="136"/>
      <c r="K81" s="136"/>
      <c r="L81" s="136"/>
      <c r="M81" s="136"/>
      <c r="N81" s="136"/>
      <c r="O81" s="136"/>
      <c r="P81" s="136"/>
      <c r="Q81" s="137">
        <f t="shared" si="11"/>
        <v>0</v>
      </c>
    </row>
    <row r="82" spans="1:17" ht="32.25" customHeight="1" hidden="1">
      <c r="A82" s="138">
        <v>50090000</v>
      </c>
      <c r="B82" s="147" t="s">
        <v>67</v>
      </c>
      <c r="C82" s="136"/>
      <c r="D82" s="136"/>
      <c r="E82" s="136">
        <f t="shared" si="14"/>
        <v>0</v>
      </c>
      <c r="F82" s="136"/>
      <c r="G82" s="136"/>
      <c r="H82" s="136"/>
      <c r="I82" s="136">
        <f t="shared" si="16"/>
        <v>0</v>
      </c>
      <c r="J82" s="136"/>
      <c r="K82" s="136"/>
      <c r="L82" s="136"/>
      <c r="M82" s="136"/>
      <c r="N82" s="136"/>
      <c r="O82" s="136"/>
      <c r="P82" s="136"/>
      <c r="Q82" s="137">
        <f t="shared" si="11"/>
        <v>0</v>
      </c>
    </row>
    <row r="83" spans="1:17" ht="15.75" hidden="1">
      <c r="A83" s="138">
        <v>50100000</v>
      </c>
      <c r="B83" s="147" t="s">
        <v>68</v>
      </c>
      <c r="C83" s="136"/>
      <c r="D83" s="136"/>
      <c r="E83" s="136">
        <f t="shared" si="14"/>
        <v>0</v>
      </c>
      <c r="F83" s="136"/>
      <c r="G83" s="136"/>
      <c r="H83" s="136"/>
      <c r="I83" s="136">
        <f t="shared" si="16"/>
        <v>0</v>
      </c>
      <c r="J83" s="136"/>
      <c r="K83" s="136"/>
      <c r="L83" s="136"/>
      <c r="M83" s="136"/>
      <c r="N83" s="136"/>
      <c r="O83" s="136"/>
      <c r="P83" s="136"/>
      <c r="Q83" s="137">
        <f t="shared" si="11"/>
        <v>0</v>
      </c>
    </row>
    <row r="84" spans="1:17" ht="30" hidden="1">
      <c r="A84" s="134">
        <v>50100400</v>
      </c>
      <c r="B84" s="135" t="s">
        <v>69</v>
      </c>
      <c r="C84" s="136"/>
      <c r="D84" s="136"/>
      <c r="E84" s="136">
        <f aca="true" t="shared" si="20" ref="E84:E91">SUM(F84:I84)</f>
        <v>0</v>
      </c>
      <c r="F84" s="136"/>
      <c r="G84" s="136"/>
      <c r="H84" s="136"/>
      <c r="I84" s="136">
        <f t="shared" si="16"/>
        <v>0</v>
      </c>
      <c r="J84" s="136"/>
      <c r="K84" s="136"/>
      <c r="L84" s="136"/>
      <c r="M84" s="136"/>
      <c r="N84" s="136"/>
      <c r="O84" s="136"/>
      <c r="P84" s="136"/>
      <c r="Q84" s="137">
        <f t="shared" si="11"/>
        <v>0</v>
      </c>
    </row>
    <row r="85" spans="1:17" ht="57" hidden="1">
      <c r="A85" s="138">
        <v>50110000</v>
      </c>
      <c r="B85" s="147" t="s">
        <v>70</v>
      </c>
      <c r="C85" s="136"/>
      <c r="D85" s="136"/>
      <c r="E85" s="136">
        <f t="shared" si="20"/>
        <v>0</v>
      </c>
      <c r="F85" s="136"/>
      <c r="G85" s="136"/>
      <c r="H85" s="136"/>
      <c r="I85" s="136">
        <f t="shared" si="16"/>
        <v>0</v>
      </c>
      <c r="J85" s="136"/>
      <c r="K85" s="136"/>
      <c r="L85" s="136"/>
      <c r="M85" s="136"/>
      <c r="N85" s="136"/>
      <c r="O85" s="136"/>
      <c r="P85" s="136"/>
      <c r="Q85" s="137">
        <f t="shared" si="11"/>
        <v>0</v>
      </c>
    </row>
    <row r="86" spans="1:17" s="8" customFormat="1" ht="15.75">
      <c r="A86" s="130">
        <v>900101</v>
      </c>
      <c r="B86" s="131" t="s">
        <v>71</v>
      </c>
      <c r="C86" s="132" t="e">
        <f aca="true" t="shared" si="21" ref="C86:O86">C8+C60+C78+C80</f>
        <v>#REF!</v>
      </c>
      <c r="D86" s="132">
        <f t="shared" si="21"/>
        <v>0</v>
      </c>
      <c r="E86" s="132" t="e">
        <f t="shared" si="21"/>
        <v>#REF!</v>
      </c>
      <c r="F86" s="132" t="e">
        <f t="shared" si="21"/>
        <v>#REF!</v>
      </c>
      <c r="G86" s="132" t="e">
        <f t="shared" si="21"/>
        <v>#REF!</v>
      </c>
      <c r="H86" s="132" t="e">
        <f t="shared" si="21"/>
        <v>#REF!</v>
      </c>
      <c r="I86" s="132" t="e">
        <f t="shared" si="21"/>
        <v>#REF!</v>
      </c>
      <c r="J86" s="132" t="e">
        <f t="shared" si="21"/>
        <v>#REF!</v>
      </c>
      <c r="K86" s="132">
        <f t="shared" si="21"/>
        <v>0</v>
      </c>
      <c r="L86" s="132" t="e">
        <f t="shared" si="21"/>
        <v>#REF!</v>
      </c>
      <c r="M86" s="132" t="e">
        <f t="shared" si="21"/>
        <v>#REF!</v>
      </c>
      <c r="N86" s="132" t="e">
        <f t="shared" si="21"/>
        <v>#REF!</v>
      </c>
      <c r="O86" s="132" t="e">
        <f t="shared" si="21"/>
        <v>#REF!</v>
      </c>
      <c r="P86" s="128" t="e">
        <f>K86/D86*100</f>
        <v>#DIV/0!</v>
      </c>
      <c r="Q86" s="129">
        <f t="shared" si="11"/>
        <v>0</v>
      </c>
    </row>
    <row r="87" spans="1:17" s="8" customFormat="1" ht="15.75">
      <c r="A87" s="130">
        <v>40000000</v>
      </c>
      <c r="B87" s="131" t="s">
        <v>72</v>
      </c>
      <c r="C87" s="132" t="e">
        <f aca="true" t="shared" si="22" ref="C87:O87">C88</f>
        <v>#REF!</v>
      </c>
      <c r="D87" s="132">
        <f t="shared" si="22"/>
        <v>0</v>
      </c>
      <c r="E87" s="132" t="e">
        <f t="shared" si="22"/>
        <v>#REF!</v>
      </c>
      <c r="F87" s="132" t="e">
        <f t="shared" si="22"/>
        <v>#REF!</v>
      </c>
      <c r="G87" s="132" t="e">
        <f t="shared" si="22"/>
        <v>#REF!</v>
      </c>
      <c r="H87" s="132" t="e">
        <f t="shared" si="22"/>
        <v>#REF!</v>
      </c>
      <c r="I87" s="132" t="e">
        <f t="shared" si="22"/>
        <v>#REF!</v>
      </c>
      <c r="J87" s="132" t="e">
        <f t="shared" si="22"/>
        <v>#REF!</v>
      </c>
      <c r="K87" s="132">
        <f t="shared" si="22"/>
        <v>0</v>
      </c>
      <c r="L87" s="132" t="e">
        <f t="shared" si="22"/>
        <v>#REF!</v>
      </c>
      <c r="M87" s="132" t="e">
        <f t="shared" si="22"/>
        <v>#REF!</v>
      </c>
      <c r="N87" s="132" t="e">
        <f t="shared" si="22"/>
        <v>#REF!</v>
      </c>
      <c r="O87" s="132" t="e">
        <f t="shared" si="22"/>
        <v>#REF!</v>
      </c>
      <c r="P87" s="128" t="e">
        <f>K87/D87*100</f>
        <v>#DIV/0!</v>
      </c>
      <c r="Q87" s="129">
        <f t="shared" si="11"/>
        <v>0</v>
      </c>
    </row>
    <row r="88" spans="1:17" s="8" customFormat="1" ht="28.5">
      <c r="A88" s="130">
        <v>41000000</v>
      </c>
      <c r="B88" s="131" t="s">
        <v>73</v>
      </c>
      <c r="C88" s="132" t="e">
        <f>#REF!+C89</f>
        <v>#REF!</v>
      </c>
      <c r="D88" s="132">
        <f>D91</f>
        <v>0</v>
      </c>
      <c r="E88" s="132" t="e">
        <f>#REF!+E89</f>
        <v>#REF!</v>
      </c>
      <c r="F88" s="132" t="e">
        <f>#REF!+F89</f>
        <v>#REF!</v>
      </c>
      <c r="G88" s="132" t="e">
        <f>#REF!+G89</f>
        <v>#REF!</v>
      </c>
      <c r="H88" s="132" t="e">
        <f>#REF!+H89</f>
        <v>#REF!</v>
      </c>
      <c r="I88" s="132" t="e">
        <f>#REF!+I89</f>
        <v>#REF!</v>
      </c>
      <c r="J88" s="132" t="e">
        <f>#REF!+J89</f>
        <v>#REF!</v>
      </c>
      <c r="K88" s="132">
        <f>K91</f>
        <v>0</v>
      </c>
      <c r="L88" s="132" t="e">
        <f>#REF!+L89</f>
        <v>#REF!</v>
      </c>
      <c r="M88" s="132" t="e">
        <f>#REF!+M89</f>
        <v>#REF!</v>
      </c>
      <c r="N88" s="132" t="e">
        <f>#REF!+N89</f>
        <v>#REF!</v>
      </c>
      <c r="O88" s="132" t="e">
        <f>#REF!+O89</f>
        <v>#REF!</v>
      </c>
      <c r="P88" s="128" t="e">
        <f>K88/D88*100</f>
        <v>#DIV/0!</v>
      </c>
      <c r="Q88" s="129">
        <f t="shared" si="11"/>
        <v>0</v>
      </c>
    </row>
    <row r="89" spans="1:17" s="8" customFormat="1" ht="15.75">
      <c r="A89" s="148"/>
      <c r="B89" s="131" t="s">
        <v>74</v>
      </c>
      <c r="C89" s="132">
        <f aca="true" t="shared" si="23" ref="C89:O89">SUM(C90:C91)</f>
        <v>0</v>
      </c>
      <c r="D89" s="132">
        <f t="shared" si="23"/>
        <v>0</v>
      </c>
      <c r="E89" s="132" t="e">
        <f t="shared" si="23"/>
        <v>#DIV/0!</v>
      </c>
      <c r="F89" s="132">
        <f t="shared" si="23"/>
        <v>38300.2</v>
      </c>
      <c r="G89" s="132">
        <f t="shared" si="23"/>
        <v>8614.6</v>
      </c>
      <c r="H89" s="132">
        <f t="shared" si="23"/>
        <v>1823.5</v>
      </c>
      <c r="I89" s="132" t="e">
        <f t="shared" si="23"/>
        <v>#DIV/0!</v>
      </c>
      <c r="J89" s="132">
        <f t="shared" si="23"/>
        <v>0</v>
      </c>
      <c r="K89" s="132">
        <f t="shared" si="23"/>
        <v>0</v>
      </c>
      <c r="L89" s="132">
        <f t="shared" si="23"/>
        <v>0</v>
      </c>
      <c r="M89" s="132">
        <f t="shared" si="23"/>
        <v>0</v>
      </c>
      <c r="N89" s="132">
        <f t="shared" si="23"/>
        <v>0</v>
      </c>
      <c r="O89" s="132">
        <f t="shared" si="23"/>
        <v>0</v>
      </c>
      <c r="P89" s="128" t="e">
        <f>K89/D89*100</f>
        <v>#DIV/0!</v>
      </c>
      <c r="Q89" s="129">
        <f t="shared" si="11"/>
        <v>0</v>
      </c>
    </row>
    <row r="90" spans="1:17" ht="30">
      <c r="A90" s="138">
        <v>41070000</v>
      </c>
      <c r="B90" s="141" t="s">
        <v>75</v>
      </c>
      <c r="C90" s="136"/>
      <c r="D90" s="136"/>
      <c r="E90" s="136">
        <f t="shared" si="20"/>
        <v>0</v>
      </c>
      <c r="F90" s="136"/>
      <c r="G90" s="136"/>
      <c r="H90" s="136"/>
      <c r="I90" s="136">
        <f>SUM(J90:K90)+SUM(M90:P90)</f>
        <v>0</v>
      </c>
      <c r="J90" s="136"/>
      <c r="K90" s="136"/>
      <c r="L90" s="136"/>
      <c r="M90" s="136"/>
      <c r="N90" s="136"/>
      <c r="O90" s="136"/>
      <c r="P90" s="136"/>
      <c r="Q90" s="137">
        <f t="shared" si="11"/>
        <v>0</v>
      </c>
    </row>
    <row r="91" spans="1:17" ht="15.75">
      <c r="A91" s="149">
        <v>41080000</v>
      </c>
      <c r="B91" s="150" t="s">
        <v>76</v>
      </c>
      <c r="C91" s="151">
        <v>0</v>
      </c>
      <c r="D91" s="151"/>
      <c r="E91" s="151" t="e">
        <f t="shared" si="20"/>
        <v>#DIV/0!</v>
      </c>
      <c r="F91" s="151">
        <v>38300.2</v>
      </c>
      <c r="G91" s="151">
        <v>8614.6</v>
      </c>
      <c r="H91" s="151">
        <v>1823.5</v>
      </c>
      <c r="I91" s="151" t="e">
        <f>SUM(J91:K91)+SUM(M91:P91)</f>
        <v>#DIV/0!</v>
      </c>
      <c r="J91" s="151"/>
      <c r="K91" s="151"/>
      <c r="L91" s="151"/>
      <c r="M91" s="151"/>
      <c r="N91" s="151"/>
      <c r="O91" s="151"/>
      <c r="P91" s="136" t="e">
        <f>K91/D91*100</f>
        <v>#DIV/0!</v>
      </c>
      <c r="Q91" s="152">
        <f t="shared" si="11"/>
        <v>0</v>
      </c>
    </row>
    <row r="92" spans="1:17" s="5" customFormat="1" ht="18.75">
      <c r="A92" s="153">
        <v>900103</v>
      </c>
      <c r="B92" s="154" t="s">
        <v>77</v>
      </c>
      <c r="C92" s="155" t="e">
        <f>SUM(C86:C87)</f>
        <v>#REF!</v>
      </c>
      <c r="D92" s="155">
        <f aca="true" t="shared" si="24" ref="D92:O92">SUM(D86:D87)</f>
        <v>0</v>
      </c>
      <c r="E92" s="155" t="e">
        <f t="shared" si="24"/>
        <v>#REF!</v>
      </c>
      <c r="F92" s="155" t="e">
        <f t="shared" si="24"/>
        <v>#REF!</v>
      </c>
      <c r="G92" s="155" t="e">
        <f t="shared" si="24"/>
        <v>#REF!</v>
      </c>
      <c r="H92" s="155" t="e">
        <f t="shared" si="24"/>
        <v>#REF!</v>
      </c>
      <c r="I92" s="155" t="e">
        <f t="shared" si="24"/>
        <v>#REF!</v>
      </c>
      <c r="J92" s="155" t="e">
        <f t="shared" si="24"/>
        <v>#REF!</v>
      </c>
      <c r="K92" s="155">
        <f t="shared" si="24"/>
        <v>0</v>
      </c>
      <c r="L92" s="155" t="e">
        <f t="shared" si="24"/>
        <v>#REF!</v>
      </c>
      <c r="M92" s="155" t="e">
        <f t="shared" si="24"/>
        <v>#REF!</v>
      </c>
      <c r="N92" s="155" t="e">
        <f t="shared" si="24"/>
        <v>#REF!</v>
      </c>
      <c r="O92" s="155" t="e">
        <f t="shared" si="24"/>
        <v>#REF!</v>
      </c>
      <c r="P92" s="156" t="e">
        <f>K92/D92*100</f>
        <v>#DIV/0!</v>
      </c>
      <c r="Q92" s="129">
        <f t="shared" si="11"/>
        <v>0</v>
      </c>
    </row>
    <row r="93" spans="1:17" ht="15.75">
      <c r="A93" s="157"/>
      <c r="B93" s="158" t="s">
        <v>103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1:17" ht="15.75">
      <c r="A94" s="159"/>
      <c r="B94" s="160" t="s">
        <v>93</v>
      </c>
      <c r="C94" s="161"/>
      <c r="D94" s="161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</row>
    <row r="95" spans="1:17" s="8" customFormat="1" ht="15.75">
      <c r="A95" s="162">
        <v>10000000</v>
      </c>
      <c r="B95" s="163" t="s">
        <v>94</v>
      </c>
      <c r="C95" s="164">
        <f>C96</f>
        <v>303.8</v>
      </c>
      <c r="D95" s="164">
        <f>D96</f>
        <v>0</v>
      </c>
      <c r="E95" s="165"/>
      <c r="F95" s="165"/>
      <c r="G95" s="165"/>
      <c r="H95" s="165"/>
      <c r="I95" s="165"/>
      <c r="J95" s="165"/>
      <c r="K95" s="164">
        <f>K96</f>
        <v>0</v>
      </c>
      <c r="L95" s="165"/>
      <c r="M95" s="165"/>
      <c r="N95" s="165"/>
      <c r="O95" s="165"/>
      <c r="P95" s="156"/>
      <c r="Q95" s="129">
        <f aca="true" t="shared" si="25" ref="Q95:Q108">K95-D95</f>
        <v>0</v>
      </c>
    </row>
    <row r="96" spans="1:17" s="8" customFormat="1" ht="42.75">
      <c r="A96" s="125">
        <v>11000000</v>
      </c>
      <c r="B96" s="126" t="s">
        <v>95</v>
      </c>
      <c r="C96" s="127">
        <f>+C97</f>
        <v>303.8</v>
      </c>
      <c r="D96" s="127">
        <f>+D97</f>
        <v>0</v>
      </c>
      <c r="E96" s="166"/>
      <c r="F96" s="166"/>
      <c r="G96" s="166"/>
      <c r="H96" s="166"/>
      <c r="I96" s="166"/>
      <c r="J96" s="166"/>
      <c r="K96" s="127">
        <f>+K97</f>
        <v>0</v>
      </c>
      <c r="L96" s="166"/>
      <c r="M96" s="166"/>
      <c r="N96" s="166"/>
      <c r="O96" s="166"/>
      <c r="P96" s="167"/>
      <c r="Q96" s="168">
        <f t="shared" si="25"/>
        <v>0</v>
      </c>
    </row>
    <row r="97" spans="1:17" s="8" customFormat="1" ht="15.75">
      <c r="A97" s="130">
        <v>11020000</v>
      </c>
      <c r="B97" s="133" t="s">
        <v>100</v>
      </c>
      <c r="C97" s="132">
        <f>SUM(C98:C98)</f>
        <v>303.8</v>
      </c>
      <c r="D97" s="132">
        <f>SUM(D98:D98)</f>
        <v>0</v>
      </c>
      <c r="E97" s="166"/>
      <c r="F97" s="166"/>
      <c r="G97" s="166"/>
      <c r="H97" s="166"/>
      <c r="I97" s="166"/>
      <c r="J97" s="166"/>
      <c r="K97" s="132">
        <f>SUM(K98:K98)</f>
        <v>0</v>
      </c>
      <c r="L97" s="166"/>
      <c r="M97" s="166"/>
      <c r="N97" s="166"/>
      <c r="O97" s="166"/>
      <c r="P97" s="128"/>
      <c r="Q97" s="129">
        <f t="shared" si="25"/>
        <v>0</v>
      </c>
    </row>
    <row r="98" spans="1:17" ht="45">
      <c r="A98" s="134">
        <v>11021200</v>
      </c>
      <c r="B98" s="135" t="s">
        <v>8</v>
      </c>
      <c r="C98" s="136">
        <v>303.8</v>
      </c>
      <c r="D98" s="136"/>
      <c r="E98" s="169"/>
      <c r="F98" s="169"/>
      <c r="G98" s="169"/>
      <c r="H98" s="169"/>
      <c r="I98" s="169"/>
      <c r="J98" s="169"/>
      <c r="K98" s="136"/>
      <c r="L98" s="169"/>
      <c r="M98" s="169"/>
      <c r="N98" s="169"/>
      <c r="O98" s="169"/>
      <c r="P98" s="136"/>
      <c r="Q98" s="137">
        <f t="shared" si="25"/>
        <v>0</v>
      </c>
    </row>
    <row r="99" spans="1:17" ht="30">
      <c r="A99" s="134">
        <v>12020000</v>
      </c>
      <c r="B99" s="135" t="s">
        <v>11</v>
      </c>
      <c r="C99" s="136"/>
      <c r="D99" s="136"/>
      <c r="E99" s="169"/>
      <c r="F99" s="169"/>
      <c r="G99" s="169"/>
      <c r="H99" s="169"/>
      <c r="I99" s="169"/>
      <c r="J99" s="169"/>
      <c r="K99" s="136"/>
      <c r="L99" s="169"/>
      <c r="M99" s="169"/>
      <c r="N99" s="169"/>
      <c r="O99" s="169"/>
      <c r="P99" s="136"/>
      <c r="Q99" s="137">
        <f t="shared" si="25"/>
        <v>0</v>
      </c>
    </row>
    <row r="100" spans="1:17" s="8" customFormat="1" ht="15.75">
      <c r="A100" s="130">
        <v>20000000</v>
      </c>
      <c r="B100" s="131" t="s">
        <v>44</v>
      </c>
      <c r="C100" s="132" t="e">
        <f>C101</f>
        <v>#REF!</v>
      </c>
      <c r="D100" s="132">
        <f>D101</f>
        <v>0</v>
      </c>
      <c r="E100" s="166"/>
      <c r="F100" s="166"/>
      <c r="G100" s="166"/>
      <c r="H100" s="166"/>
      <c r="I100" s="166"/>
      <c r="J100" s="166"/>
      <c r="K100" s="132">
        <f>K101</f>
        <v>0</v>
      </c>
      <c r="L100" s="166"/>
      <c r="M100" s="166"/>
      <c r="N100" s="166"/>
      <c r="O100" s="166"/>
      <c r="P100" s="128" t="e">
        <f aca="true" t="shared" si="26" ref="P100:P108">K100/D100*100</f>
        <v>#DIV/0!</v>
      </c>
      <c r="Q100" s="129">
        <f t="shared" si="25"/>
        <v>0</v>
      </c>
    </row>
    <row r="101" spans="1:17" s="8" customFormat="1" ht="15.75">
      <c r="A101" s="130">
        <v>24000000</v>
      </c>
      <c r="B101" s="131" t="s">
        <v>55</v>
      </c>
      <c r="C101" s="132" t="e">
        <f>SUM(C102:C102)</f>
        <v>#REF!</v>
      </c>
      <c r="D101" s="132">
        <f>SUM(D102:D102)</f>
        <v>0</v>
      </c>
      <c r="E101" s="166"/>
      <c r="F101" s="166"/>
      <c r="G101" s="166"/>
      <c r="H101" s="166"/>
      <c r="I101" s="166"/>
      <c r="J101" s="166"/>
      <c r="K101" s="132">
        <f>SUM(K102:K102)</f>
        <v>0</v>
      </c>
      <c r="L101" s="166"/>
      <c r="M101" s="166"/>
      <c r="N101" s="166"/>
      <c r="O101" s="166"/>
      <c r="P101" s="128" t="e">
        <f t="shared" si="26"/>
        <v>#DIV/0!</v>
      </c>
      <c r="Q101" s="129">
        <f t="shared" si="25"/>
        <v>0</v>
      </c>
    </row>
    <row r="102" spans="1:17" s="11" customFormat="1" ht="30">
      <c r="A102" s="170">
        <v>24120000</v>
      </c>
      <c r="B102" s="171" t="s">
        <v>105</v>
      </c>
      <c r="C102" s="172" t="e">
        <f>SUM(#REF!)</f>
        <v>#REF!</v>
      </c>
      <c r="D102" s="172"/>
      <c r="E102" s="173"/>
      <c r="F102" s="173"/>
      <c r="G102" s="173"/>
      <c r="H102" s="173"/>
      <c r="I102" s="173"/>
      <c r="J102" s="173"/>
      <c r="K102" s="172"/>
      <c r="L102" s="173"/>
      <c r="M102" s="173"/>
      <c r="N102" s="173"/>
      <c r="O102" s="173"/>
      <c r="P102" s="174" t="e">
        <f t="shared" si="26"/>
        <v>#DIV/0!</v>
      </c>
      <c r="Q102" s="175">
        <f t="shared" si="25"/>
        <v>0</v>
      </c>
    </row>
    <row r="103" spans="1:17" s="8" customFormat="1" ht="15.75">
      <c r="A103" s="130">
        <v>50000000</v>
      </c>
      <c r="B103" s="131" t="s">
        <v>65</v>
      </c>
      <c r="C103" s="132">
        <f>SUM(C104:C104)+C105</f>
        <v>83.6</v>
      </c>
      <c r="D103" s="132">
        <f>SUM(D104:D104)+D105</f>
        <v>0</v>
      </c>
      <c r="E103" s="166"/>
      <c r="F103" s="166"/>
      <c r="G103" s="166"/>
      <c r="H103" s="166"/>
      <c r="I103" s="166"/>
      <c r="J103" s="166"/>
      <c r="K103" s="132">
        <f>SUM(K104:K104)+K105</f>
        <v>0</v>
      </c>
      <c r="L103" s="166"/>
      <c r="M103" s="166"/>
      <c r="N103" s="166"/>
      <c r="O103" s="166"/>
      <c r="P103" s="128" t="e">
        <f t="shared" si="26"/>
        <v>#DIV/0!</v>
      </c>
      <c r="Q103" s="129">
        <f t="shared" si="25"/>
        <v>0</v>
      </c>
    </row>
    <row r="104" spans="1:17" ht="42.75">
      <c r="A104" s="138">
        <v>50080000</v>
      </c>
      <c r="B104" s="147" t="s">
        <v>66</v>
      </c>
      <c r="C104" s="136">
        <v>19.9</v>
      </c>
      <c r="D104" s="136"/>
      <c r="E104" s="169"/>
      <c r="F104" s="169"/>
      <c r="G104" s="169"/>
      <c r="H104" s="169"/>
      <c r="I104" s="169"/>
      <c r="J104" s="169"/>
      <c r="K104" s="136"/>
      <c r="L104" s="169"/>
      <c r="M104" s="169"/>
      <c r="N104" s="169"/>
      <c r="O104" s="169"/>
      <c r="P104" s="136" t="e">
        <f t="shared" si="26"/>
        <v>#DIV/0!</v>
      </c>
      <c r="Q104" s="137">
        <f t="shared" si="25"/>
        <v>0</v>
      </c>
    </row>
    <row r="105" spans="1:17" ht="57">
      <c r="A105" s="149">
        <v>50110000</v>
      </c>
      <c r="B105" s="176" t="s">
        <v>70</v>
      </c>
      <c r="C105" s="151">
        <v>63.7</v>
      </c>
      <c r="D105" s="151"/>
      <c r="E105" s="169"/>
      <c r="F105" s="169"/>
      <c r="G105" s="169"/>
      <c r="H105" s="169"/>
      <c r="I105" s="169"/>
      <c r="J105" s="169"/>
      <c r="K105" s="151"/>
      <c r="L105" s="169"/>
      <c r="M105" s="169"/>
      <c r="N105" s="169"/>
      <c r="O105" s="169"/>
      <c r="P105" s="151"/>
      <c r="Q105" s="152">
        <f t="shared" si="25"/>
        <v>0</v>
      </c>
    </row>
    <row r="106" spans="1:17" ht="28.5">
      <c r="A106" s="177">
        <v>41031100</v>
      </c>
      <c r="B106" s="178" t="s">
        <v>112</v>
      </c>
      <c r="C106" s="179"/>
      <c r="D106" s="179"/>
      <c r="E106" s="169"/>
      <c r="F106" s="169"/>
      <c r="G106" s="169"/>
      <c r="H106" s="169"/>
      <c r="I106" s="169"/>
      <c r="J106" s="169"/>
      <c r="K106" s="179"/>
      <c r="L106" s="169"/>
      <c r="M106" s="169"/>
      <c r="N106" s="169"/>
      <c r="O106" s="169"/>
      <c r="P106" s="179"/>
      <c r="Q106" s="152"/>
    </row>
    <row r="107" spans="1:17" s="6" customFormat="1" ht="15.75">
      <c r="A107" s="180">
        <v>900101</v>
      </c>
      <c r="B107" s="154" t="s">
        <v>71</v>
      </c>
      <c r="C107" s="155" t="e">
        <f>C95+C100+C103</f>
        <v>#REF!</v>
      </c>
      <c r="D107" s="155">
        <f>D95+D100+D103+D106</f>
        <v>0</v>
      </c>
      <c r="E107" s="181"/>
      <c r="F107" s="181"/>
      <c r="G107" s="181"/>
      <c r="H107" s="181"/>
      <c r="I107" s="181"/>
      <c r="J107" s="181"/>
      <c r="K107" s="155">
        <f>K95+K100+K103+K106+K99</f>
        <v>0</v>
      </c>
      <c r="L107" s="181"/>
      <c r="M107" s="181"/>
      <c r="N107" s="181"/>
      <c r="O107" s="181"/>
      <c r="P107" s="182" t="e">
        <f t="shared" si="26"/>
        <v>#DIV/0!</v>
      </c>
      <c r="Q107" s="152">
        <f t="shared" si="25"/>
        <v>0</v>
      </c>
    </row>
    <row r="108" spans="1:17" s="4" customFormat="1" ht="28.5">
      <c r="A108" s="153"/>
      <c r="B108" s="154" t="s">
        <v>106</v>
      </c>
      <c r="C108" s="183"/>
      <c r="D108" s="155">
        <f>D92+D107</f>
        <v>0</v>
      </c>
      <c r="E108" s="181"/>
      <c r="F108" s="181"/>
      <c r="G108" s="181"/>
      <c r="H108" s="181"/>
      <c r="I108" s="181"/>
      <c r="J108" s="181"/>
      <c r="K108" s="155">
        <f>K92+K107</f>
        <v>0</v>
      </c>
      <c r="L108" s="181"/>
      <c r="M108" s="181"/>
      <c r="N108" s="181"/>
      <c r="O108" s="181"/>
      <c r="P108" s="182" t="e">
        <f t="shared" si="26"/>
        <v>#DIV/0!</v>
      </c>
      <c r="Q108" s="152">
        <f t="shared" si="25"/>
        <v>0</v>
      </c>
    </row>
  </sheetData>
  <sheetProtection/>
  <mergeCells count="5">
    <mergeCell ref="D3:Q3"/>
    <mergeCell ref="B1:P1"/>
    <mergeCell ref="B2:P2"/>
    <mergeCell ref="A3:A4"/>
    <mergeCell ref="B3:B4"/>
  </mergeCells>
  <printOptions/>
  <pageMargins left="0.5" right="0.25" top="0.25" bottom="0.37" header="0.27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PageLayoutView="0" workbookViewId="0" topLeftCell="A103">
      <selection activeCell="C4" sqref="C4"/>
    </sheetView>
  </sheetViews>
  <sheetFormatPr defaultColWidth="9.00390625" defaultRowHeight="12.75"/>
  <cols>
    <col min="1" max="1" width="9.375" style="0" customWidth="1"/>
    <col min="2" max="2" width="52.875" style="0" customWidth="1"/>
    <col min="3" max="3" width="11.875" style="0" customWidth="1"/>
    <col min="4" max="4" width="11.00390625" style="0" customWidth="1"/>
    <col min="5" max="5" width="10.50390625" style="0" customWidth="1"/>
    <col min="6" max="6" width="10.875" style="0" customWidth="1"/>
    <col min="7" max="7" width="0.37109375" style="0" customWidth="1"/>
    <col min="8" max="8" width="10.62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6" ht="96.75" customHeight="1" thickBot="1">
      <c r="A1" s="81" t="s">
        <v>213</v>
      </c>
      <c r="B1" s="106" t="s">
        <v>212</v>
      </c>
      <c r="C1" s="74" t="s">
        <v>294</v>
      </c>
      <c r="D1" s="75" t="s">
        <v>295</v>
      </c>
      <c r="E1" s="97" t="s">
        <v>241</v>
      </c>
      <c r="F1" s="76" t="s">
        <v>239</v>
      </c>
    </row>
    <row r="2" spans="1:6" ht="16.5" thickBot="1">
      <c r="A2" s="82">
        <v>1</v>
      </c>
      <c r="B2" s="77">
        <v>2</v>
      </c>
      <c r="C2" s="78">
        <v>3</v>
      </c>
      <c r="D2" s="79">
        <v>4</v>
      </c>
      <c r="E2" s="79">
        <v>5</v>
      </c>
      <c r="F2" s="80">
        <v>6</v>
      </c>
    </row>
    <row r="3" spans="1:6" ht="21" customHeight="1" thickBot="1">
      <c r="A3" s="267" t="s">
        <v>107</v>
      </c>
      <c r="B3" s="268"/>
      <c r="C3" s="268"/>
      <c r="D3" s="268"/>
      <c r="E3" s="268"/>
      <c r="F3" s="269"/>
    </row>
    <row r="4" spans="1:6" s="12" customFormat="1" ht="30" customHeight="1">
      <c r="A4" s="62" t="s">
        <v>114</v>
      </c>
      <c r="B4" s="85" t="s">
        <v>189</v>
      </c>
      <c r="C4" s="30">
        <v>6660.2</v>
      </c>
      <c r="D4" s="26">
        <v>5789.9</v>
      </c>
      <c r="E4" s="27">
        <f aca="true" t="shared" si="0" ref="E4:E47">D4/C4*100</f>
        <v>86.9328248400949</v>
      </c>
      <c r="F4" s="28">
        <f aca="true" t="shared" si="1" ref="F4:F35">D4-C4</f>
        <v>-870.3000000000002</v>
      </c>
    </row>
    <row r="5" spans="1:6" ht="45.75" customHeight="1" hidden="1">
      <c r="A5" s="63" t="s">
        <v>115</v>
      </c>
      <c r="B5" s="29" t="s">
        <v>218</v>
      </c>
      <c r="C5" s="30"/>
      <c r="D5" s="30"/>
      <c r="E5" s="27" t="e">
        <f t="shared" si="0"/>
        <v>#DIV/0!</v>
      </c>
      <c r="F5" s="28">
        <f t="shared" si="1"/>
        <v>0</v>
      </c>
    </row>
    <row r="6" spans="1:6" ht="30.75" customHeight="1">
      <c r="A6" s="64" t="s">
        <v>159</v>
      </c>
      <c r="B6" s="25" t="s">
        <v>219</v>
      </c>
      <c r="C6" s="30">
        <v>40834.8</v>
      </c>
      <c r="D6" s="26">
        <v>32930.3</v>
      </c>
      <c r="E6" s="27">
        <f t="shared" si="0"/>
        <v>80.64273609764221</v>
      </c>
      <c r="F6" s="28">
        <f t="shared" si="1"/>
        <v>-7904.5</v>
      </c>
    </row>
    <row r="7" spans="1:6" ht="18" customHeight="1">
      <c r="A7" s="63" t="s">
        <v>223</v>
      </c>
      <c r="B7" s="25" t="s">
        <v>190</v>
      </c>
      <c r="C7" s="30">
        <v>24014.9</v>
      </c>
      <c r="D7" s="26">
        <v>21381.8</v>
      </c>
      <c r="E7" s="27">
        <f t="shared" si="0"/>
        <v>89.03555709163894</v>
      </c>
      <c r="F7" s="28">
        <f t="shared" si="1"/>
        <v>-2633.100000000002</v>
      </c>
    </row>
    <row r="8" spans="1:6" ht="16.5" customHeight="1">
      <c r="A8" s="65"/>
      <c r="B8" s="33" t="s">
        <v>141</v>
      </c>
      <c r="C8" s="39">
        <f>C7-C10</f>
        <v>23986.9</v>
      </c>
      <c r="D8" s="39">
        <f>D7-D10</f>
        <v>21354.8</v>
      </c>
      <c r="E8" s="36">
        <f t="shared" si="0"/>
        <v>89.0269271977621</v>
      </c>
      <c r="F8" s="37">
        <f t="shared" si="1"/>
        <v>-2632.100000000002</v>
      </c>
    </row>
    <row r="9" spans="1:6" ht="1.5" customHeight="1" hidden="1">
      <c r="A9" s="65"/>
      <c r="B9" s="38" t="s">
        <v>155</v>
      </c>
      <c r="C9" s="39"/>
      <c r="D9" s="40"/>
      <c r="E9" s="36" t="e">
        <f t="shared" si="0"/>
        <v>#DIV/0!</v>
      </c>
      <c r="F9" s="41">
        <f t="shared" si="1"/>
        <v>0</v>
      </c>
    </row>
    <row r="10" spans="1:6" ht="31.5" customHeight="1" thickBot="1">
      <c r="A10" s="66"/>
      <c r="B10" s="33" t="s">
        <v>156</v>
      </c>
      <c r="C10" s="39">
        <v>28</v>
      </c>
      <c r="D10" s="40">
        <v>27</v>
      </c>
      <c r="E10" s="36">
        <f t="shared" si="0"/>
        <v>96.42857142857143</v>
      </c>
      <c r="F10" s="37">
        <f t="shared" si="1"/>
        <v>-1</v>
      </c>
    </row>
    <row r="11" spans="1:10" ht="29.25" customHeight="1">
      <c r="A11" s="62" t="s">
        <v>224</v>
      </c>
      <c r="B11" s="25" t="s">
        <v>116</v>
      </c>
      <c r="C11" s="30">
        <f>SUM(C12:C31)</f>
        <v>33685.00000000001</v>
      </c>
      <c r="D11" s="30">
        <f>SUM(D12:D31)</f>
        <v>33228.200000000004</v>
      </c>
      <c r="E11" s="27">
        <f t="shared" si="0"/>
        <v>98.64390678343476</v>
      </c>
      <c r="F11" s="28">
        <f t="shared" si="1"/>
        <v>-456.8000000000029</v>
      </c>
      <c r="H11" s="184"/>
      <c r="I11" s="184"/>
      <c r="J11" s="184"/>
    </row>
    <row r="12" spans="1:9" ht="156.75" customHeight="1">
      <c r="A12" s="67" t="s">
        <v>131</v>
      </c>
      <c r="B12" s="33" t="s">
        <v>286</v>
      </c>
      <c r="C12" s="39">
        <v>8119.3</v>
      </c>
      <c r="D12" s="39">
        <v>8053</v>
      </c>
      <c r="E12" s="36">
        <f t="shared" si="0"/>
        <v>99.18342714273398</v>
      </c>
      <c r="F12" s="37">
        <f t="shared" si="1"/>
        <v>-66.30000000000018</v>
      </c>
      <c r="H12" s="109"/>
      <c r="I12" s="109"/>
    </row>
    <row r="13" spans="1:9" ht="15" customHeight="1">
      <c r="A13" s="67" t="s">
        <v>225</v>
      </c>
      <c r="B13" s="33" t="s">
        <v>117</v>
      </c>
      <c r="C13" s="39">
        <v>13032.3</v>
      </c>
      <c r="D13" s="34">
        <v>13032.2</v>
      </c>
      <c r="E13" s="36">
        <f t="shared" si="0"/>
        <v>99.99923267573645</v>
      </c>
      <c r="F13" s="37">
        <f t="shared" si="1"/>
        <v>-0.09999999999854481</v>
      </c>
      <c r="H13" s="109"/>
      <c r="I13" s="109"/>
    </row>
    <row r="14" spans="1:9" ht="30.75" customHeight="1">
      <c r="A14" s="199" t="s">
        <v>243</v>
      </c>
      <c r="B14" s="33" t="s">
        <v>244</v>
      </c>
      <c r="C14" s="34">
        <v>102.4</v>
      </c>
      <c r="D14" s="34">
        <v>102.4</v>
      </c>
      <c r="E14" s="36">
        <f t="shared" si="0"/>
        <v>100</v>
      </c>
      <c r="F14" s="37">
        <f t="shared" si="1"/>
        <v>0</v>
      </c>
      <c r="H14" s="109"/>
      <c r="I14" s="109"/>
    </row>
    <row r="15" spans="1:9" ht="49.5" customHeight="1" thickBot="1">
      <c r="A15" s="83" t="s">
        <v>229</v>
      </c>
      <c r="B15" s="33" t="s">
        <v>231</v>
      </c>
      <c r="C15" s="39">
        <v>8694.5</v>
      </c>
      <c r="D15" s="39">
        <v>8445.4</v>
      </c>
      <c r="E15" s="36">
        <f t="shared" si="0"/>
        <v>97.13497038357582</v>
      </c>
      <c r="F15" s="37">
        <f t="shared" si="1"/>
        <v>-249.10000000000036</v>
      </c>
      <c r="H15" s="109"/>
      <c r="I15" s="109"/>
    </row>
    <row r="16" spans="1:9" ht="15.75" customHeight="1">
      <c r="A16" s="186" t="s">
        <v>132</v>
      </c>
      <c r="B16" s="33" t="s">
        <v>204</v>
      </c>
      <c r="C16" s="59">
        <v>50</v>
      </c>
      <c r="D16" s="60">
        <v>44</v>
      </c>
      <c r="E16" s="36">
        <f t="shared" si="0"/>
        <v>88</v>
      </c>
      <c r="F16" s="37">
        <f t="shared" si="1"/>
        <v>-6</v>
      </c>
      <c r="H16" s="109"/>
      <c r="I16" s="109"/>
    </row>
    <row r="17" spans="1:9" ht="75.75" customHeight="1">
      <c r="A17" s="187" t="s">
        <v>233</v>
      </c>
      <c r="B17" s="185" t="s">
        <v>234</v>
      </c>
      <c r="C17" s="59">
        <v>47.8</v>
      </c>
      <c r="D17" s="60">
        <v>47.8</v>
      </c>
      <c r="E17" s="36">
        <f t="shared" si="0"/>
        <v>100</v>
      </c>
      <c r="F17" s="37">
        <f t="shared" si="1"/>
        <v>0</v>
      </c>
      <c r="H17" s="109"/>
      <c r="I17" s="109"/>
    </row>
    <row r="18" spans="1:9" ht="43.5" customHeight="1" hidden="1">
      <c r="A18" s="84" t="s">
        <v>265</v>
      </c>
      <c r="B18" s="33" t="s">
        <v>266</v>
      </c>
      <c r="C18" s="39">
        <v>0</v>
      </c>
      <c r="D18" s="40">
        <v>0</v>
      </c>
      <c r="E18" s="36" t="e">
        <f t="shared" si="0"/>
        <v>#DIV/0!</v>
      </c>
      <c r="F18" s="37">
        <f t="shared" si="1"/>
        <v>0</v>
      </c>
      <c r="H18" s="109"/>
      <c r="I18" s="109"/>
    </row>
    <row r="19" spans="1:9" ht="30" customHeight="1">
      <c r="A19" s="67" t="s">
        <v>133</v>
      </c>
      <c r="B19" s="33" t="s">
        <v>118</v>
      </c>
      <c r="C19" s="39">
        <v>234.4</v>
      </c>
      <c r="D19" s="35">
        <v>201.4</v>
      </c>
      <c r="E19" s="36">
        <f t="shared" si="0"/>
        <v>85.92150170648463</v>
      </c>
      <c r="F19" s="37">
        <f t="shared" si="1"/>
        <v>-33</v>
      </c>
      <c r="H19" s="109"/>
      <c r="I19" s="109"/>
    </row>
    <row r="20" spans="1:9" ht="19.5" customHeight="1" hidden="1">
      <c r="A20" s="67" t="s">
        <v>152</v>
      </c>
      <c r="B20" s="33" t="s">
        <v>191</v>
      </c>
      <c r="C20" s="39"/>
      <c r="D20" s="35"/>
      <c r="E20" s="36" t="e">
        <f t="shared" si="0"/>
        <v>#DIV/0!</v>
      </c>
      <c r="F20" s="37">
        <f t="shared" si="1"/>
        <v>0</v>
      </c>
      <c r="H20" s="109"/>
      <c r="I20" s="109"/>
    </row>
    <row r="21" spans="1:9" ht="30.75" customHeight="1">
      <c r="A21" s="67" t="s">
        <v>134</v>
      </c>
      <c r="B21" s="33" t="s">
        <v>183</v>
      </c>
      <c r="C21" s="39">
        <v>5.2</v>
      </c>
      <c r="D21" s="40">
        <v>3</v>
      </c>
      <c r="E21" s="36">
        <f t="shared" si="0"/>
        <v>57.692307692307686</v>
      </c>
      <c r="F21" s="37">
        <f t="shared" si="1"/>
        <v>-2.2</v>
      </c>
      <c r="H21" s="109"/>
      <c r="I21" s="109"/>
    </row>
    <row r="22" spans="1:9" ht="28.5" customHeight="1" hidden="1">
      <c r="A22" s="67" t="s">
        <v>119</v>
      </c>
      <c r="B22" s="33" t="s">
        <v>206</v>
      </c>
      <c r="C22" s="39"/>
      <c r="D22" s="35"/>
      <c r="E22" s="36" t="e">
        <f t="shared" si="0"/>
        <v>#DIV/0!</v>
      </c>
      <c r="F22" s="37">
        <f t="shared" si="1"/>
        <v>0</v>
      </c>
      <c r="H22" s="109"/>
      <c r="I22" s="109"/>
    </row>
    <row r="23" spans="1:9" ht="45.75" customHeight="1" hidden="1">
      <c r="A23" s="67" t="s">
        <v>154</v>
      </c>
      <c r="B23" s="42" t="s">
        <v>153</v>
      </c>
      <c r="C23" s="39">
        <v>0</v>
      </c>
      <c r="D23" s="40">
        <v>0</v>
      </c>
      <c r="E23" s="36" t="e">
        <f t="shared" si="0"/>
        <v>#DIV/0!</v>
      </c>
      <c r="F23" s="37">
        <f t="shared" si="1"/>
        <v>0</v>
      </c>
      <c r="H23" s="109"/>
      <c r="I23" s="109"/>
    </row>
    <row r="24" spans="1:9" ht="45.75" customHeight="1" hidden="1">
      <c r="A24" s="67" t="s">
        <v>154</v>
      </c>
      <c r="B24" s="42"/>
      <c r="C24" s="39"/>
      <c r="D24" s="40"/>
      <c r="E24" s="36"/>
      <c r="F24" s="37"/>
      <c r="H24" s="109"/>
      <c r="I24" s="109"/>
    </row>
    <row r="25" spans="1:6" ht="45" customHeight="1">
      <c r="A25" s="67" t="s">
        <v>135</v>
      </c>
      <c r="B25" s="33" t="s">
        <v>139</v>
      </c>
      <c r="C25" s="39">
        <v>798.7</v>
      </c>
      <c r="D25" s="40">
        <v>738.5</v>
      </c>
      <c r="E25" s="36">
        <f t="shared" si="0"/>
        <v>92.46275197195442</v>
      </c>
      <c r="F25" s="37">
        <f t="shared" si="1"/>
        <v>-60.200000000000045</v>
      </c>
    </row>
    <row r="26" spans="1:6" ht="25.5" customHeight="1" hidden="1">
      <c r="A26" s="67" t="s">
        <v>154</v>
      </c>
      <c r="B26" s="33" t="s">
        <v>162</v>
      </c>
      <c r="C26" s="39"/>
      <c r="D26" s="40"/>
      <c r="E26" s="36" t="e">
        <f>D26/C26*100</f>
        <v>#DIV/0!</v>
      </c>
      <c r="F26" s="37">
        <f>D26-C26</f>
        <v>0</v>
      </c>
    </row>
    <row r="27" spans="1:6" ht="45.75" customHeight="1">
      <c r="A27" s="67" t="s">
        <v>245</v>
      </c>
      <c r="B27" s="33" t="s">
        <v>247</v>
      </c>
      <c r="C27" s="39">
        <v>141.7</v>
      </c>
      <c r="D27" s="40">
        <v>140</v>
      </c>
      <c r="E27" s="36">
        <f>D27/C27*100</f>
        <v>98.80028228652083</v>
      </c>
      <c r="F27" s="37">
        <f>D27-C27</f>
        <v>-1.6999999999999886</v>
      </c>
    </row>
    <row r="28" spans="1:6" ht="34.5" customHeight="1">
      <c r="A28" s="67" t="s">
        <v>246</v>
      </c>
      <c r="B28" s="33" t="s">
        <v>248</v>
      </c>
      <c r="C28" s="39">
        <v>146.4</v>
      </c>
      <c r="D28" s="40">
        <v>132.2</v>
      </c>
      <c r="E28" s="36">
        <f>D28/C28*100</f>
        <v>90.30054644808742</v>
      </c>
      <c r="F28" s="37">
        <f>D28-C28</f>
        <v>-14.200000000000017</v>
      </c>
    </row>
    <row r="29" spans="1:6" ht="60" customHeight="1">
      <c r="A29" s="67" t="s">
        <v>157</v>
      </c>
      <c r="B29" s="33" t="s">
        <v>207</v>
      </c>
      <c r="C29" s="39">
        <v>38.2</v>
      </c>
      <c r="D29" s="40">
        <v>38.2</v>
      </c>
      <c r="E29" s="36">
        <f t="shared" si="0"/>
        <v>100</v>
      </c>
      <c r="F29" s="86">
        <f t="shared" si="1"/>
        <v>0</v>
      </c>
    </row>
    <row r="30" spans="1:6" ht="45" customHeight="1">
      <c r="A30" s="67" t="s">
        <v>120</v>
      </c>
      <c r="B30" s="33" t="s">
        <v>184</v>
      </c>
      <c r="C30" s="39">
        <v>37.2</v>
      </c>
      <c r="D30" s="40">
        <v>13.2</v>
      </c>
      <c r="E30" s="36">
        <f t="shared" si="0"/>
        <v>35.48387096774193</v>
      </c>
      <c r="F30" s="37">
        <f t="shared" si="1"/>
        <v>-24.000000000000004</v>
      </c>
    </row>
    <row r="31" spans="1:6" ht="45" customHeight="1">
      <c r="A31" s="67" t="s">
        <v>242</v>
      </c>
      <c r="B31" s="33" t="s">
        <v>262</v>
      </c>
      <c r="C31" s="39">
        <v>2236.9</v>
      </c>
      <c r="D31" s="39">
        <v>2236.9</v>
      </c>
      <c r="E31" s="36">
        <f t="shared" si="0"/>
        <v>100</v>
      </c>
      <c r="F31" s="37">
        <f t="shared" si="1"/>
        <v>0</v>
      </c>
    </row>
    <row r="32" spans="1:6" ht="29.25" customHeight="1">
      <c r="A32" s="63" t="s">
        <v>227</v>
      </c>
      <c r="B32" s="25" t="s">
        <v>121</v>
      </c>
      <c r="C32" s="30">
        <f>C33+C34+C37+C38+C39+C40</f>
        <v>1864.6</v>
      </c>
      <c r="D32" s="30">
        <f>D33+D34+D37+D38+D39+D40</f>
        <v>855.8</v>
      </c>
      <c r="E32" s="27">
        <f t="shared" si="0"/>
        <v>45.89724337659551</v>
      </c>
      <c r="F32" s="28">
        <f t="shared" si="1"/>
        <v>-1008.8</v>
      </c>
    </row>
    <row r="33" spans="1:6" ht="30.75" customHeight="1" hidden="1">
      <c r="A33" s="67" t="s">
        <v>136</v>
      </c>
      <c r="B33" s="33" t="s">
        <v>149</v>
      </c>
      <c r="C33" s="39"/>
      <c r="D33" s="40"/>
      <c r="E33" s="36" t="e">
        <f t="shared" si="0"/>
        <v>#DIV/0!</v>
      </c>
      <c r="F33" s="86">
        <f t="shared" si="1"/>
        <v>0</v>
      </c>
    </row>
    <row r="34" spans="1:6" ht="28.5" customHeight="1">
      <c r="A34" s="67" t="s">
        <v>145</v>
      </c>
      <c r="B34" s="33" t="s">
        <v>146</v>
      </c>
      <c r="C34" s="34">
        <v>271</v>
      </c>
      <c r="D34" s="40">
        <v>257.4</v>
      </c>
      <c r="E34" s="36">
        <f t="shared" si="0"/>
        <v>94.98154981549814</v>
      </c>
      <c r="F34" s="37">
        <f t="shared" si="1"/>
        <v>-13.600000000000023</v>
      </c>
    </row>
    <row r="35" spans="1:6" ht="31.5" hidden="1">
      <c r="A35" s="67" t="s">
        <v>175</v>
      </c>
      <c r="B35" s="33" t="s">
        <v>170</v>
      </c>
      <c r="C35" s="34"/>
      <c r="D35" s="35"/>
      <c r="E35" s="36" t="e">
        <f t="shared" si="0"/>
        <v>#DIV/0!</v>
      </c>
      <c r="F35" s="37">
        <f t="shared" si="1"/>
        <v>0</v>
      </c>
    </row>
    <row r="36" spans="1:6" ht="15.75" hidden="1">
      <c r="A36" s="67" t="s">
        <v>158</v>
      </c>
      <c r="B36" s="33" t="s">
        <v>150</v>
      </c>
      <c r="C36" s="34"/>
      <c r="D36" s="35"/>
      <c r="E36" s="36" t="e">
        <f t="shared" si="0"/>
        <v>#DIV/0!</v>
      </c>
      <c r="F36" s="37"/>
    </row>
    <row r="37" spans="1:6" ht="16.5" customHeight="1">
      <c r="A37" s="67" t="s">
        <v>163</v>
      </c>
      <c r="B37" s="33" t="s">
        <v>178</v>
      </c>
      <c r="C37" s="39">
        <v>16.3</v>
      </c>
      <c r="D37" s="40">
        <v>16.3</v>
      </c>
      <c r="E37" s="36">
        <f t="shared" si="0"/>
        <v>100</v>
      </c>
      <c r="F37" s="86">
        <f aca="true" t="shared" si="2" ref="F37:F63">D37-C37</f>
        <v>0</v>
      </c>
    </row>
    <row r="38" spans="1:6" ht="30.75" customHeight="1" hidden="1">
      <c r="A38" s="67" t="s">
        <v>177</v>
      </c>
      <c r="B38" s="33" t="s">
        <v>179</v>
      </c>
      <c r="C38" s="34"/>
      <c r="D38" s="40"/>
      <c r="E38" s="36" t="e">
        <f t="shared" si="0"/>
        <v>#DIV/0!</v>
      </c>
      <c r="F38" s="37">
        <f t="shared" si="2"/>
        <v>0</v>
      </c>
    </row>
    <row r="39" spans="1:6" ht="15" customHeight="1">
      <c r="A39" s="67" t="s">
        <v>214</v>
      </c>
      <c r="B39" s="33" t="s">
        <v>192</v>
      </c>
      <c r="C39" s="39">
        <v>1577.3</v>
      </c>
      <c r="D39" s="40">
        <v>582.1</v>
      </c>
      <c r="E39" s="36">
        <f t="shared" si="0"/>
        <v>36.90483738033348</v>
      </c>
      <c r="F39" s="37">
        <f t="shared" si="2"/>
        <v>-995.1999999999999</v>
      </c>
    </row>
    <row r="40" spans="1:6" ht="47.25" customHeight="1" hidden="1">
      <c r="A40" s="67" t="s">
        <v>263</v>
      </c>
      <c r="B40" s="33" t="s">
        <v>264</v>
      </c>
      <c r="C40" s="39"/>
      <c r="D40" s="40"/>
      <c r="E40" s="36" t="e">
        <f t="shared" si="0"/>
        <v>#DIV/0!</v>
      </c>
      <c r="F40" s="37">
        <f t="shared" si="2"/>
        <v>0</v>
      </c>
    </row>
    <row r="41" spans="1:6" ht="28.5" customHeight="1">
      <c r="A41" s="63" t="s">
        <v>228</v>
      </c>
      <c r="B41" s="108" t="s">
        <v>220</v>
      </c>
      <c r="C41" s="30">
        <f>SUM(C42:C44)</f>
        <v>5031.7</v>
      </c>
      <c r="D41" s="30">
        <f>SUM(D42:D44)</f>
        <v>3979.9</v>
      </c>
      <c r="E41" s="27">
        <f t="shared" si="0"/>
        <v>79.09652801240138</v>
      </c>
      <c r="F41" s="28">
        <f t="shared" si="2"/>
        <v>-1051.7999999999997</v>
      </c>
    </row>
    <row r="42" spans="1:6" ht="13.5" customHeight="1">
      <c r="A42" s="67" t="s">
        <v>123</v>
      </c>
      <c r="B42" s="33" t="s">
        <v>122</v>
      </c>
      <c r="C42" s="39">
        <v>4465.5</v>
      </c>
      <c r="D42" s="35">
        <v>3511</v>
      </c>
      <c r="E42" s="36">
        <f t="shared" si="0"/>
        <v>78.62501399619303</v>
      </c>
      <c r="F42" s="37">
        <f t="shared" si="2"/>
        <v>-954.5</v>
      </c>
    </row>
    <row r="43" spans="1:6" ht="12.75" customHeight="1">
      <c r="A43" s="68"/>
      <c r="B43" s="33" t="s">
        <v>124</v>
      </c>
      <c r="C43" s="39">
        <v>562.2</v>
      </c>
      <c r="D43" s="40">
        <v>466.5</v>
      </c>
      <c r="E43" s="36">
        <f t="shared" si="0"/>
        <v>82.97758804695837</v>
      </c>
      <c r="F43" s="37">
        <f t="shared" si="2"/>
        <v>-95.70000000000005</v>
      </c>
    </row>
    <row r="44" spans="1:6" s="13" customFormat="1" ht="14.25" customHeight="1">
      <c r="A44" s="67" t="s">
        <v>123</v>
      </c>
      <c r="B44" s="33" t="s">
        <v>230</v>
      </c>
      <c r="C44" s="39">
        <v>4</v>
      </c>
      <c r="D44" s="40">
        <v>2.4</v>
      </c>
      <c r="E44" s="36">
        <f t="shared" si="0"/>
        <v>60</v>
      </c>
      <c r="F44" s="37">
        <f t="shared" si="2"/>
        <v>-1.6</v>
      </c>
    </row>
    <row r="45" spans="1:6" ht="15" customHeight="1">
      <c r="A45" s="63" t="s">
        <v>126</v>
      </c>
      <c r="B45" s="25" t="s">
        <v>125</v>
      </c>
      <c r="C45" s="30">
        <f>C46+C47+C48</f>
        <v>517.2</v>
      </c>
      <c r="D45" s="30">
        <f>D46+D47+D48</f>
        <v>322.7</v>
      </c>
      <c r="E45" s="49">
        <f t="shared" si="0"/>
        <v>62.39365815931941</v>
      </c>
      <c r="F45" s="28">
        <f t="shared" si="2"/>
        <v>-194.50000000000006</v>
      </c>
    </row>
    <row r="46" spans="1:6" ht="21" customHeight="1">
      <c r="A46" s="69" t="s">
        <v>187</v>
      </c>
      <c r="B46" s="95" t="s">
        <v>208</v>
      </c>
      <c r="C46" s="43">
        <v>300</v>
      </c>
      <c r="D46" s="44">
        <v>206</v>
      </c>
      <c r="E46" s="36">
        <f t="shared" si="0"/>
        <v>68.66666666666667</v>
      </c>
      <c r="F46" s="73">
        <f t="shared" si="2"/>
        <v>-94</v>
      </c>
    </row>
    <row r="47" spans="1:6" s="13" customFormat="1" ht="27.75" customHeight="1">
      <c r="A47" s="67" t="s">
        <v>188</v>
      </c>
      <c r="B47" s="33" t="s">
        <v>142</v>
      </c>
      <c r="C47" s="39">
        <v>217.2</v>
      </c>
      <c r="D47" s="40">
        <v>116.7</v>
      </c>
      <c r="E47" s="36">
        <f t="shared" si="0"/>
        <v>53.729281767955804</v>
      </c>
      <c r="F47" s="37">
        <f t="shared" si="2"/>
        <v>-100.49999999999999</v>
      </c>
    </row>
    <row r="48" spans="1:6" s="13" customFormat="1" ht="15.75" hidden="1">
      <c r="A48" s="67"/>
      <c r="B48" s="33" t="s">
        <v>127</v>
      </c>
      <c r="C48" s="34"/>
      <c r="D48" s="35"/>
      <c r="E48" s="45">
        <f>ROUND(IF(D48=0,0,D48/C48),3)</f>
        <v>0</v>
      </c>
      <c r="F48" s="37">
        <f t="shared" si="2"/>
        <v>0</v>
      </c>
    </row>
    <row r="49" spans="1:6" s="13" customFormat="1" ht="14.25" customHeight="1">
      <c r="A49" s="63" t="s">
        <v>129</v>
      </c>
      <c r="B49" s="25" t="s">
        <v>128</v>
      </c>
      <c r="C49" s="30">
        <v>5321.4</v>
      </c>
      <c r="D49" s="26">
        <v>4176.3</v>
      </c>
      <c r="E49" s="27">
        <f aca="true" t="shared" si="3" ref="E49:E70">D49/C49*100</f>
        <v>78.48122674484159</v>
      </c>
      <c r="F49" s="46">
        <f t="shared" si="2"/>
        <v>-1145.0999999999995</v>
      </c>
    </row>
    <row r="50" spans="1:6" ht="53.25" customHeight="1">
      <c r="A50" s="67"/>
      <c r="B50" s="33" t="s">
        <v>221</v>
      </c>
      <c r="C50" s="39">
        <f>C49-C51</f>
        <v>4768.4</v>
      </c>
      <c r="D50" s="39">
        <f>D49-D51</f>
        <v>3725.4</v>
      </c>
      <c r="E50" s="36">
        <f t="shared" si="3"/>
        <v>78.12683499706401</v>
      </c>
      <c r="F50" s="37">
        <f t="shared" si="2"/>
        <v>-1042.9999999999995</v>
      </c>
    </row>
    <row r="51" spans="1:6" s="13" customFormat="1" ht="29.25" customHeight="1">
      <c r="A51" s="67"/>
      <c r="B51" s="33" t="s">
        <v>222</v>
      </c>
      <c r="C51" s="39">
        <v>553</v>
      </c>
      <c r="D51" s="40">
        <v>450.9</v>
      </c>
      <c r="E51" s="36">
        <f t="shared" si="3"/>
        <v>81.53707052441229</v>
      </c>
      <c r="F51" s="37">
        <f t="shared" si="2"/>
        <v>-102.10000000000002</v>
      </c>
    </row>
    <row r="52" spans="1:6" s="13" customFormat="1" ht="57.75" customHeight="1" hidden="1">
      <c r="A52" s="70" t="s">
        <v>166</v>
      </c>
      <c r="B52" s="47" t="s">
        <v>167</v>
      </c>
      <c r="C52" s="48"/>
      <c r="D52" s="48"/>
      <c r="E52" s="49" t="e">
        <f t="shared" si="3"/>
        <v>#DIV/0!</v>
      </c>
      <c r="F52" s="50">
        <f t="shared" si="2"/>
        <v>0</v>
      </c>
    </row>
    <row r="53" spans="1:6" s="20" customFormat="1" ht="20.25" customHeight="1">
      <c r="A53" s="63" t="s">
        <v>168</v>
      </c>
      <c r="B53" s="25" t="s">
        <v>193</v>
      </c>
      <c r="C53" s="30">
        <v>44.5</v>
      </c>
      <c r="D53" s="30">
        <v>0</v>
      </c>
      <c r="E53" s="27">
        <f t="shared" si="3"/>
        <v>0</v>
      </c>
      <c r="F53" s="28">
        <f t="shared" si="2"/>
        <v>-44.5</v>
      </c>
    </row>
    <row r="54" spans="1:6" ht="26.25" customHeight="1">
      <c r="A54" s="63" t="s">
        <v>130</v>
      </c>
      <c r="B54" s="52" t="s">
        <v>251</v>
      </c>
      <c r="C54" s="30">
        <f>C55+C56+C57+C58</f>
        <v>3397.6</v>
      </c>
      <c r="D54" s="30">
        <f>D55+D56+D57+D58</f>
        <v>2163</v>
      </c>
      <c r="E54" s="27">
        <f t="shared" si="3"/>
        <v>63.66258535436779</v>
      </c>
      <c r="F54" s="46">
        <f t="shared" si="2"/>
        <v>-1234.6</v>
      </c>
    </row>
    <row r="55" spans="1:6" s="13" customFormat="1" ht="48" customHeight="1">
      <c r="A55" s="67" t="s">
        <v>137</v>
      </c>
      <c r="B55" s="33" t="s">
        <v>226</v>
      </c>
      <c r="C55" s="39">
        <v>168</v>
      </c>
      <c r="D55" s="40">
        <v>109.5</v>
      </c>
      <c r="E55" s="36">
        <f t="shared" si="3"/>
        <v>65.17857142857143</v>
      </c>
      <c r="F55" s="37">
        <f t="shared" si="2"/>
        <v>-58.5</v>
      </c>
    </row>
    <row r="56" spans="1:6" s="13" customFormat="1" ht="50.25" customHeight="1">
      <c r="A56" s="67" t="s">
        <v>249</v>
      </c>
      <c r="B56" s="33" t="s">
        <v>250</v>
      </c>
      <c r="C56" s="39">
        <v>37.9</v>
      </c>
      <c r="D56" s="40">
        <v>15.3</v>
      </c>
      <c r="E56" s="36">
        <f t="shared" si="3"/>
        <v>40.36939313984169</v>
      </c>
      <c r="F56" s="37">
        <f t="shared" si="2"/>
        <v>-22.599999999999998</v>
      </c>
    </row>
    <row r="57" spans="1:6" s="13" customFormat="1" ht="45.75" customHeight="1">
      <c r="A57" s="67" t="s">
        <v>138</v>
      </c>
      <c r="B57" s="51" t="s">
        <v>180</v>
      </c>
      <c r="C57" s="39">
        <v>3191.7</v>
      </c>
      <c r="D57" s="40">
        <v>2038.2</v>
      </c>
      <c r="E57" s="36">
        <f t="shared" si="3"/>
        <v>63.85938528057149</v>
      </c>
      <c r="F57" s="37">
        <f t="shared" si="2"/>
        <v>-1153.4999999999998</v>
      </c>
    </row>
    <row r="58" spans="1:6" s="13" customFormat="1" ht="30" customHeight="1" hidden="1">
      <c r="A58" s="67" t="s">
        <v>140</v>
      </c>
      <c r="B58" s="33" t="s">
        <v>151</v>
      </c>
      <c r="C58" s="39"/>
      <c r="D58" s="40"/>
      <c r="E58" s="49" t="e">
        <f t="shared" si="3"/>
        <v>#DIV/0!</v>
      </c>
      <c r="F58" s="37">
        <f t="shared" si="2"/>
        <v>0</v>
      </c>
    </row>
    <row r="59" spans="1:6" s="13" customFormat="1" ht="46.5" customHeight="1">
      <c r="A59" s="251" t="s">
        <v>298</v>
      </c>
      <c r="B59" s="252" t="s">
        <v>299</v>
      </c>
      <c r="C59" s="253">
        <v>71.6</v>
      </c>
      <c r="D59" s="254">
        <v>0</v>
      </c>
      <c r="E59" s="255">
        <f t="shared" si="3"/>
        <v>0</v>
      </c>
      <c r="F59" s="256">
        <f t="shared" si="2"/>
        <v>-71.6</v>
      </c>
    </row>
    <row r="60" spans="1:6" s="13" customFormat="1" ht="13.5" customHeight="1">
      <c r="A60" s="63" t="s">
        <v>182</v>
      </c>
      <c r="B60" s="25" t="s">
        <v>202</v>
      </c>
      <c r="C60" s="30">
        <v>54.5</v>
      </c>
      <c r="D60" s="257">
        <v>0</v>
      </c>
      <c r="E60" s="27">
        <f t="shared" si="3"/>
        <v>0</v>
      </c>
      <c r="F60" s="46">
        <f t="shared" si="2"/>
        <v>-54.5</v>
      </c>
    </row>
    <row r="61" spans="1:14" s="19" customFormat="1" ht="17.25" customHeight="1">
      <c r="A61" s="63" t="s">
        <v>144</v>
      </c>
      <c r="B61" s="52" t="s">
        <v>143</v>
      </c>
      <c r="C61" s="30">
        <v>665.3</v>
      </c>
      <c r="D61" s="26">
        <v>490.9</v>
      </c>
      <c r="E61" s="27">
        <f t="shared" si="3"/>
        <v>73.78626183676536</v>
      </c>
      <c r="F61" s="28">
        <f t="shared" si="2"/>
        <v>-174.39999999999998</v>
      </c>
      <c r="G61" s="18"/>
      <c r="H61" s="18"/>
      <c r="I61" s="18"/>
      <c r="J61" s="18"/>
      <c r="K61" s="18"/>
      <c r="L61" s="18"/>
      <c r="M61" s="18"/>
      <c r="N61" s="18"/>
    </row>
    <row r="62" spans="1:6" s="14" customFormat="1" ht="60" customHeight="1" hidden="1">
      <c r="A62" s="63" t="s">
        <v>161</v>
      </c>
      <c r="B62" s="25" t="s">
        <v>194</v>
      </c>
      <c r="C62" s="30"/>
      <c r="D62" s="31"/>
      <c r="E62" s="27" t="e">
        <f t="shared" si="3"/>
        <v>#DIV/0!</v>
      </c>
      <c r="F62" s="28">
        <f t="shared" si="2"/>
        <v>0</v>
      </c>
    </row>
    <row r="63" spans="1:6" s="13" customFormat="1" ht="19.5" customHeight="1">
      <c r="A63" s="63" t="s">
        <v>147</v>
      </c>
      <c r="B63" s="25" t="s">
        <v>195</v>
      </c>
      <c r="C63" s="30">
        <v>160.7</v>
      </c>
      <c r="D63" s="30">
        <v>246.8</v>
      </c>
      <c r="E63" s="27">
        <f t="shared" si="3"/>
        <v>153.57809583074052</v>
      </c>
      <c r="F63" s="28">
        <f t="shared" si="2"/>
        <v>86.10000000000002</v>
      </c>
    </row>
    <row r="64" spans="1:6" s="13" customFormat="1" ht="14.25" customHeight="1" hidden="1">
      <c r="A64" s="63"/>
      <c r="B64" s="32" t="s">
        <v>160</v>
      </c>
      <c r="C64" s="30"/>
      <c r="D64" s="30"/>
      <c r="E64" s="27" t="e">
        <f>D64/C64*100</f>
        <v>#DIV/0!</v>
      </c>
      <c r="F64" s="28">
        <f aca="true" t="shared" si="4" ref="F64:F70">D64-C64</f>
        <v>0</v>
      </c>
    </row>
    <row r="65" spans="1:6" s="13" customFormat="1" ht="16.5" customHeight="1">
      <c r="A65" s="63" t="s">
        <v>169</v>
      </c>
      <c r="B65" s="29" t="s">
        <v>196</v>
      </c>
      <c r="C65" s="30">
        <v>124.5</v>
      </c>
      <c r="D65" s="30">
        <v>0</v>
      </c>
      <c r="E65" s="27">
        <f>D65/C65*100</f>
        <v>0</v>
      </c>
      <c r="F65" s="28">
        <f t="shared" si="4"/>
        <v>-124.5</v>
      </c>
    </row>
    <row r="66" spans="1:6" ht="47.25" customHeight="1" hidden="1">
      <c r="A66" s="87" t="s">
        <v>148</v>
      </c>
      <c r="B66" s="88" t="s">
        <v>197</v>
      </c>
      <c r="C66" s="89"/>
      <c r="D66" s="198"/>
      <c r="E66" s="200" t="e">
        <f>D66/C66*100</f>
        <v>#DIV/0!</v>
      </c>
      <c r="F66" s="201">
        <f t="shared" si="4"/>
        <v>0</v>
      </c>
    </row>
    <row r="67" spans="1:6" ht="47.25" customHeight="1" hidden="1">
      <c r="A67" s="208" t="s">
        <v>252</v>
      </c>
      <c r="B67" s="205" t="s">
        <v>253</v>
      </c>
      <c r="C67" s="26"/>
      <c r="D67" s="26"/>
      <c r="E67" s="27" t="e">
        <f>D67/C67*100</f>
        <v>#DIV/0!</v>
      </c>
      <c r="F67" s="206">
        <f t="shared" si="4"/>
        <v>0</v>
      </c>
    </row>
    <row r="68" spans="1:6" ht="60.75" customHeight="1">
      <c r="A68" s="208" t="s">
        <v>161</v>
      </c>
      <c r="B68" s="25" t="s">
        <v>194</v>
      </c>
      <c r="C68" s="209">
        <v>16.1</v>
      </c>
      <c r="D68" s="26">
        <v>0</v>
      </c>
      <c r="E68" s="27">
        <f>D68/C68*100</f>
        <v>0</v>
      </c>
      <c r="F68" s="206">
        <f>D68-C68</f>
        <v>-16.1</v>
      </c>
    </row>
    <row r="69" spans="1:9" ht="35.25" customHeight="1" thickBot="1">
      <c r="A69" s="207" t="s">
        <v>201</v>
      </c>
      <c r="B69" s="202" t="s">
        <v>198</v>
      </c>
      <c r="C69" s="203">
        <f>C4+C5+C6+C7+C11+C32+C41+C45+C49+C52+C53+C54+C60+C61+C62+C63+C65+C66+C67+C68+C59</f>
        <v>122464.6</v>
      </c>
      <c r="D69" s="203">
        <f>D4+D5+D6+D7+D11+D32+D41+D45+D49+D52+D53+D54+D60+D61+D62+D63+D65+D66+D67+D68+D59</f>
        <v>105565.6</v>
      </c>
      <c r="E69" s="103">
        <f t="shared" si="3"/>
        <v>86.20091030387556</v>
      </c>
      <c r="F69" s="204">
        <f t="shared" si="4"/>
        <v>-16899</v>
      </c>
      <c r="H69" s="210"/>
      <c r="I69" s="210"/>
    </row>
    <row r="70" spans="1:6" ht="64.5" customHeight="1">
      <c r="A70" s="90" t="s">
        <v>171</v>
      </c>
      <c r="B70" s="91" t="s">
        <v>238</v>
      </c>
      <c r="C70" s="92">
        <v>251.9</v>
      </c>
      <c r="D70" s="92">
        <v>0</v>
      </c>
      <c r="E70" s="93">
        <f t="shared" si="3"/>
        <v>0</v>
      </c>
      <c r="F70" s="94">
        <f t="shared" si="4"/>
        <v>-251.9</v>
      </c>
    </row>
    <row r="71" spans="1:7" s="15" customFormat="1" ht="27.75" customHeight="1" thickBot="1">
      <c r="A71" s="270" t="s">
        <v>211</v>
      </c>
      <c r="B71" s="271"/>
      <c r="C71" s="271"/>
      <c r="D71" s="271"/>
      <c r="E71" s="271"/>
      <c r="F71" s="271"/>
      <c r="G71" s="272"/>
    </row>
    <row r="72" spans="1:6" ht="99" customHeight="1" thickBot="1">
      <c r="A72" s="105" t="s">
        <v>205</v>
      </c>
      <c r="B72" s="96" t="s">
        <v>181</v>
      </c>
      <c r="C72" s="74" t="s">
        <v>296</v>
      </c>
      <c r="D72" s="75" t="s">
        <v>297</v>
      </c>
      <c r="E72" s="97" t="s">
        <v>241</v>
      </c>
      <c r="F72" s="98" t="s">
        <v>113</v>
      </c>
    </row>
    <row r="73" spans="1:6" s="16" customFormat="1" ht="31.5">
      <c r="A73" s="104"/>
      <c r="B73" s="99" t="s">
        <v>209</v>
      </c>
      <c r="C73" s="191">
        <v>12043.8</v>
      </c>
      <c r="D73" s="53">
        <v>3594.1</v>
      </c>
      <c r="E73" s="57">
        <f aca="true" t="shared" si="5" ref="E73:E114">D73/C73*100</f>
        <v>29.841910360517442</v>
      </c>
      <c r="F73" s="71">
        <f aca="true" t="shared" si="6" ref="F73:F114">D73-C73</f>
        <v>-8449.699999999999</v>
      </c>
    </row>
    <row r="74" spans="1:6" s="16" customFormat="1" ht="31.5" hidden="1">
      <c r="A74" s="104"/>
      <c r="B74" s="245" t="s">
        <v>291</v>
      </c>
      <c r="C74" s="191">
        <f>C75</f>
        <v>0</v>
      </c>
      <c r="D74" s="56"/>
      <c r="E74" s="57" t="e">
        <f>D74/C74*100</f>
        <v>#DIV/0!</v>
      </c>
      <c r="F74" s="71">
        <f>D74-C74</f>
        <v>0</v>
      </c>
    </row>
    <row r="75" spans="1:6" s="16" customFormat="1" ht="63" hidden="1">
      <c r="A75" s="230" t="s">
        <v>300</v>
      </c>
      <c r="B75" s="246" t="s">
        <v>303</v>
      </c>
      <c r="C75" s="191"/>
      <c r="D75" s="56"/>
      <c r="E75" s="57" t="e">
        <f>D75/C75*100</f>
        <v>#DIV/0!</v>
      </c>
      <c r="F75" s="71">
        <f>D75-C75</f>
        <v>0</v>
      </c>
    </row>
    <row r="76" spans="1:6" s="16" customFormat="1" ht="19.5" customHeight="1">
      <c r="A76" s="220" t="s">
        <v>114</v>
      </c>
      <c r="B76" s="229" t="s">
        <v>282</v>
      </c>
      <c r="C76" s="191">
        <v>297.4</v>
      </c>
      <c r="D76" s="56">
        <v>53.6</v>
      </c>
      <c r="E76" s="57">
        <f>D76/C76*100</f>
        <v>18.02286482851379</v>
      </c>
      <c r="F76" s="71">
        <f>D76-C76</f>
        <v>-243.79999999999998</v>
      </c>
    </row>
    <row r="77" spans="1:6" s="16" customFormat="1" ht="15.75">
      <c r="A77" s="220" t="s">
        <v>159</v>
      </c>
      <c r="B77" s="229" t="s">
        <v>278</v>
      </c>
      <c r="C77" s="191">
        <f>SUM(C78:C80)</f>
        <v>291.3</v>
      </c>
      <c r="D77" s="191">
        <f>SUM(D78:D80)</f>
        <v>86.1</v>
      </c>
      <c r="E77" s="57">
        <f>D77/C77*100</f>
        <v>29.557157569515958</v>
      </c>
      <c r="F77" s="71">
        <f>D77-C77</f>
        <v>-205.20000000000002</v>
      </c>
    </row>
    <row r="78" spans="1:6" s="16" customFormat="1" ht="21" customHeight="1">
      <c r="A78" s="230" t="s">
        <v>271</v>
      </c>
      <c r="B78" s="231" t="s">
        <v>272</v>
      </c>
      <c r="C78" s="233">
        <v>137</v>
      </c>
      <c r="D78" s="240">
        <v>86.1</v>
      </c>
      <c r="E78" s="234">
        <f t="shared" si="5"/>
        <v>62.84671532846715</v>
      </c>
      <c r="F78" s="235">
        <f t="shared" si="6"/>
        <v>-50.900000000000006</v>
      </c>
    </row>
    <row r="79" spans="1:6" s="16" customFormat="1" ht="19.5" customHeight="1">
      <c r="A79" s="230" t="s">
        <v>259</v>
      </c>
      <c r="B79" s="232" t="s">
        <v>260</v>
      </c>
      <c r="C79" s="233">
        <v>105</v>
      </c>
      <c r="D79" s="240">
        <v>0</v>
      </c>
      <c r="E79" s="193">
        <f t="shared" si="5"/>
        <v>0</v>
      </c>
      <c r="F79" s="194">
        <f t="shared" si="6"/>
        <v>-105</v>
      </c>
    </row>
    <row r="80" spans="1:6" s="16" customFormat="1" ht="31.5" customHeight="1">
      <c r="A80" s="230" t="s">
        <v>287</v>
      </c>
      <c r="B80" s="232" t="s">
        <v>288</v>
      </c>
      <c r="C80" s="233">
        <v>49.3</v>
      </c>
      <c r="D80" s="240">
        <v>0</v>
      </c>
      <c r="E80" s="193">
        <f t="shared" si="5"/>
        <v>0</v>
      </c>
      <c r="F80" s="194">
        <f t="shared" si="6"/>
        <v>-49.3</v>
      </c>
    </row>
    <row r="81" spans="1:6" s="16" customFormat="1" ht="19.5" customHeight="1" hidden="1">
      <c r="A81" s="230" t="s">
        <v>289</v>
      </c>
      <c r="B81" s="232" t="s">
        <v>290</v>
      </c>
      <c r="C81" s="233"/>
      <c r="D81" s="240"/>
      <c r="E81" s="193"/>
      <c r="F81" s="194"/>
    </row>
    <row r="82" spans="1:6" s="16" customFormat="1" ht="20.25" customHeight="1">
      <c r="A82" s="220" t="s">
        <v>273</v>
      </c>
      <c r="B82" s="221" t="s">
        <v>274</v>
      </c>
      <c r="C82" s="227">
        <v>1000.1</v>
      </c>
      <c r="D82" s="226">
        <v>140.7</v>
      </c>
      <c r="E82" s="236">
        <f t="shared" si="5"/>
        <v>14.06859314068593</v>
      </c>
      <c r="F82" s="237">
        <f t="shared" si="6"/>
        <v>-859.4000000000001</v>
      </c>
    </row>
    <row r="83" spans="1:6" s="16" customFormat="1" ht="30" customHeight="1" hidden="1">
      <c r="A83" s="248" t="s">
        <v>224</v>
      </c>
      <c r="B83" s="249" t="s">
        <v>293</v>
      </c>
      <c r="C83" s="227"/>
      <c r="D83" s="226"/>
      <c r="E83" s="236"/>
      <c r="F83" s="237"/>
    </row>
    <row r="84" spans="1:6" s="16" customFormat="1" ht="29.25" customHeight="1" hidden="1">
      <c r="A84" s="250" t="s">
        <v>132</v>
      </c>
      <c r="B84" s="247" t="s">
        <v>292</v>
      </c>
      <c r="C84" s="222"/>
      <c r="D84" s="223"/>
      <c r="E84" s="57" t="e">
        <f t="shared" si="5"/>
        <v>#DIV/0!</v>
      </c>
      <c r="F84" s="71">
        <f>D84-C84</f>
        <v>0</v>
      </c>
    </row>
    <row r="85" spans="1:6" s="16" customFormat="1" ht="29.25" customHeight="1">
      <c r="A85" s="248" t="s">
        <v>135</v>
      </c>
      <c r="B85" s="249" t="s">
        <v>275</v>
      </c>
      <c r="C85" s="222">
        <v>18</v>
      </c>
      <c r="D85" s="223">
        <v>18</v>
      </c>
      <c r="E85" s="57">
        <f>D85/C85*100</f>
        <v>100</v>
      </c>
      <c r="F85" s="71">
        <f>D85-C85</f>
        <v>0</v>
      </c>
    </row>
    <row r="86" spans="1:6" s="16" customFormat="1" ht="29.25" customHeight="1" hidden="1">
      <c r="A86" s="250" t="s">
        <v>246</v>
      </c>
      <c r="B86" s="247" t="s">
        <v>248</v>
      </c>
      <c r="C86" s="222"/>
      <c r="D86" s="223"/>
      <c r="E86" s="57" t="e">
        <f>D86/C86*100</f>
        <v>#DIV/0!</v>
      </c>
      <c r="F86" s="71">
        <f>D86-C86</f>
        <v>0</v>
      </c>
    </row>
    <row r="87" spans="1:6" s="17" customFormat="1" ht="20.25" customHeight="1">
      <c r="A87" s="70" t="s">
        <v>227</v>
      </c>
      <c r="B87" s="107" t="s">
        <v>235</v>
      </c>
      <c r="C87" s="191">
        <f>SUM(C88:C93)</f>
        <v>2168.4</v>
      </c>
      <c r="D87" s="191">
        <f>SUM(D88:D93)</f>
        <v>435.79999999999995</v>
      </c>
      <c r="E87" s="57">
        <f>D87/C87*100</f>
        <v>20.097767939494553</v>
      </c>
      <c r="F87" s="71">
        <f>D87-C87</f>
        <v>-1732.6000000000001</v>
      </c>
    </row>
    <row r="88" spans="1:6" s="16" customFormat="1" ht="21.75" customHeight="1">
      <c r="A88" s="67" t="s">
        <v>136</v>
      </c>
      <c r="B88" s="58" t="s">
        <v>232</v>
      </c>
      <c r="C88" s="190">
        <v>940.8</v>
      </c>
      <c r="D88" s="61">
        <v>284.5</v>
      </c>
      <c r="E88" s="193">
        <f>D88/C88*100</f>
        <v>30.240221088435376</v>
      </c>
      <c r="F88" s="194">
        <f>D88-C88</f>
        <v>-656.3</v>
      </c>
    </row>
    <row r="89" spans="1:6" s="16" customFormat="1" ht="30.75" customHeight="1">
      <c r="A89" s="67" t="s">
        <v>145</v>
      </c>
      <c r="B89" s="228" t="s">
        <v>277</v>
      </c>
      <c r="C89" s="189">
        <v>29.4</v>
      </c>
      <c r="D89" s="196">
        <v>29.4</v>
      </c>
      <c r="E89" s="193">
        <f t="shared" si="5"/>
        <v>100</v>
      </c>
      <c r="F89" s="194">
        <f t="shared" si="6"/>
        <v>0</v>
      </c>
    </row>
    <row r="90" spans="1:6" s="16" customFormat="1" ht="52.5" customHeight="1" hidden="1">
      <c r="A90" s="67" t="s">
        <v>255</v>
      </c>
      <c r="B90" s="58" t="s">
        <v>256</v>
      </c>
      <c r="C90" s="189"/>
      <c r="D90" s="224"/>
      <c r="E90" s="57" t="e">
        <f t="shared" si="5"/>
        <v>#DIV/0!</v>
      </c>
      <c r="F90" s="71">
        <f>D90-C90</f>
        <v>0</v>
      </c>
    </row>
    <row r="91" spans="1:6" s="16" customFormat="1" ht="23.25" customHeight="1">
      <c r="A91" s="67" t="s">
        <v>163</v>
      </c>
      <c r="B91" s="58" t="s">
        <v>276</v>
      </c>
      <c r="C91" s="189">
        <v>201.1</v>
      </c>
      <c r="D91" s="224">
        <v>20.5</v>
      </c>
      <c r="E91" s="57">
        <f>D91/C91*100</f>
        <v>10.193933366484337</v>
      </c>
      <c r="F91" s="71">
        <f>D91-C91</f>
        <v>-180.6</v>
      </c>
    </row>
    <row r="92" spans="1:6" s="16" customFormat="1" ht="18" customHeight="1">
      <c r="A92" s="67" t="s">
        <v>214</v>
      </c>
      <c r="B92" s="58" t="s">
        <v>174</v>
      </c>
      <c r="C92" s="189">
        <v>997.1</v>
      </c>
      <c r="D92" s="61">
        <v>101.4</v>
      </c>
      <c r="E92" s="193">
        <f t="shared" si="5"/>
        <v>10.16949152542373</v>
      </c>
      <c r="F92" s="194">
        <f t="shared" si="6"/>
        <v>-895.7</v>
      </c>
    </row>
    <row r="93" spans="1:6" s="16" customFormat="1" ht="63.75" customHeight="1" hidden="1">
      <c r="A93" s="67" t="s">
        <v>267</v>
      </c>
      <c r="B93" s="58" t="s">
        <v>268</v>
      </c>
      <c r="C93" s="189"/>
      <c r="D93" s="61"/>
      <c r="E93" s="193" t="e">
        <f t="shared" si="5"/>
        <v>#DIV/0!</v>
      </c>
      <c r="F93" s="195">
        <f t="shared" si="6"/>
        <v>0</v>
      </c>
    </row>
    <row r="94" spans="1:6" s="16" customFormat="1" ht="49.5" customHeight="1" hidden="1">
      <c r="A94" s="225" t="s">
        <v>269</v>
      </c>
      <c r="B94" s="221" t="s">
        <v>270</v>
      </c>
      <c r="C94" s="222"/>
      <c r="D94" s="226"/>
      <c r="E94" s="193" t="e">
        <f>D94/C94*100</f>
        <v>#DIV/0!</v>
      </c>
      <c r="F94" s="195">
        <f>D94-C94</f>
        <v>0</v>
      </c>
    </row>
    <row r="95" spans="1:6" s="16" customFormat="1" ht="31.5" customHeight="1">
      <c r="A95" s="225" t="s">
        <v>279</v>
      </c>
      <c r="B95" s="221" t="s">
        <v>280</v>
      </c>
      <c r="C95" s="222">
        <v>107.8</v>
      </c>
      <c r="D95" s="226">
        <v>71.4</v>
      </c>
      <c r="E95" s="236">
        <f>D95/C95*100</f>
        <v>66.23376623376625</v>
      </c>
      <c r="F95" s="258">
        <f>D95-C95</f>
        <v>-36.39999999999999</v>
      </c>
    </row>
    <row r="96" spans="1:6" s="16" customFormat="1" ht="23.25" customHeight="1">
      <c r="A96" s="70" t="s">
        <v>185</v>
      </c>
      <c r="B96" s="101" t="s">
        <v>210</v>
      </c>
      <c r="C96" s="191">
        <v>6559.5</v>
      </c>
      <c r="D96" s="53">
        <v>2633.3</v>
      </c>
      <c r="E96" s="57">
        <f t="shared" si="5"/>
        <v>40.144828111898775</v>
      </c>
      <c r="F96" s="72">
        <f t="shared" si="6"/>
        <v>-3926.2</v>
      </c>
    </row>
    <row r="97" spans="1:6" s="16" customFormat="1" ht="45.75" customHeight="1" hidden="1">
      <c r="A97" s="70" t="s">
        <v>185</v>
      </c>
      <c r="B97" s="100" t="s">
        <v>240</v>
      </c>
      <c r="C97" s="191"/>
      <c r="D97" s="53"/>
      <c r="E97" s="57" t="e">
        <f t="shared" si="5"/>
        <v>#DIV/0!</v>
      </c>
      <c r="F97" s="72">
        <f t="shared" si="6"/>
        <v>0</v>
      </c>
    </row>
    <row r="98" spans="1:6" s="16" customFormat="1" ht="22.5" customHeight="1">
      <c r="A98" s="70" t="s">
        <v>168</v>
      </c>
      <c r="B98" s="100" t="s">
        <v>281</v>
      </c>
      <c r="C98" s="191">
        <v>101.8</v>
      </c>
      <c r="D98" s="53">
        <v>4.8</v>
      </c>
      <c r="E98" s="57">
        <f>D98/C98*100</f>
        <v>4.715127701375246</v>
      </c>
      <c r="F98" s="72">
        <f>D98-C98</f>
        <v>-97</v>
      </c>
    </row>
    <row r="99" spans="1:6" s="16" customFormat="1" ht="23.25" customHeight="1" hidden="1">
      <c r="A99" s="70" t="s">
        <v>283</v>
      </c>
      <c r="B99" s="100" t="s">
        <v>284</v>
      </c>
      <c r="C99" s="191"/>
      <c r="D99" s="191"/>
      <c r="E99" s="57" t="e">
        <f>D99/C99*100</f>
        <v>#DIV/0!</v>
      </c>
      <c r="F99" s="72">
        <f>D99-C99</f>
        <v>0</v>
      </c>
    </row>
    <row r="100" spans="1:6" s="16" customFormat="1" ht="30" customHeight="1" hidden="1">
      <c r="A100" s="230" t="s">
        <v>140</v>
      </c>
      <c r="B100" s="239" t="s">
        <v>236</v>
      </c>
      <c r="C100" s="233"/>
      <c r="D100" s="240"/>
      <c r="E100" s="234" t="e">
        <f t="shared" si="5"/>
        <v>#DIV/0!</v>
      </c>
      <c r="F100" s="241">
        <f t="shared" si="6"/>
        <v>0</v>
      </c>
    </row>
    <row r="101" spans="1:6" s="16" customFormat="1" ht="45" customHeight="1">
      <c r="A101" s="220" t="s">
        <v>164</v>
      </c>
      <c r="B101" s="243" t="s">
        <v>215</v>
      </c>
      <c r="C101" s="222">
        <v>3065.8</v>
      </c>
      <c r="D101" s="223">
        <v>88.6</v>
      </c>
      <c r="E101" s="236">
        <f t="shared" si="5"/>
        <v>2.8899471589797114</v>
      </c>
      <c r="F101" s="244">
        <f t="shared" si="6"/>
        <v>-2977.2000000000003</v>
      </c>
    </row>
    <row r="102" spans="1:6" s="16" customFormat="1" ht="48" customHeight="1">
      <c r="A102" s="220" t="s">
        <v>298</v>
      </c>
      <c r="B102" s="243" t="s">
        <v>299</v>
      </c>
      <c r="C102" s="222">
        <v>20.6</v>
      </c>
      <c r="D102" s="223">
        <v>0</v>
      </c>
      <c r="E102" s="236">
        <f t="shared" si="5"/>
        <v>0</v>
      </c>
      <c r="F102" s="244">
        <f t="shared" si="6"/>
        <v>-20.6</v>
      </c>
    </row>
    <row r="103" spans="1:6" s="16" customFormat="1" ht="25.5" customHeight="1">
      <c r="A103" s="220" t="s">
        <v>285</v>
      </c>
      <c r="B103" s="243" t="s">
        <v>65</v>
      </c>
      <c r="C103" s="222">
        <f>SUM(C104:C106)</f>
        <v>1161.6</v>
      </c>
      <c r="D103" s="222">
        <f>SUM(D104:D106)</f>
        <v>230.2</v>
      </c>
      <c r="E103" s="236">
        <f>D103/C103*100</f>
        <v>19.81749311294766</v>
      </c>
      <c r="F103" s="244">
        <f>D103-C103</f>
        <v>-931.3999999999999</v>
      </c>
    </row>
    <row r="104" spans="1:6" s="16" customFormat="1" ht="36" customHeight="1">
      <c r="A104" s="230" t="s">
        <v>176</v>
      </c>
      <c r="B104" s="239" t="s">
        <v>216</v>
      </c>
      <c r="C104" s="233">
        <v>253.9</v>
      </c>
      <c r="D104" s="240">
        <v>104.4</v>
      </c>
      <c r="E104" s="234">
        <f t="shared" si="5"/>
        <v>41.11855061047657</v>
      </c>
      <c r="F104" s="242">
        <f t="shared" si="6"/>
        <v>-149.5</v>
      </c>
    </row>
    <row r="105" spans="1:6" s="16" customFormat="1" ht="24" customHeight="1">
      <c r="A105" s="230" t="s">
        <v>257</v>
      </c>
      <c r="B105" s="239" t="s">
        <v>261</v>
      </c>
      <c r="C105" s="233">
        <v>66</v>
      </c>
      <c r="D105" s="240">
        <v>54.5</v>
      </c>
      <c r="E105" s="234">
        <f t="shared" si="5"/>
        <v>82.57575757575758</v>
      </c>
      <c r="F105" s="242">
        <f t="shared" si="6"/>
        <v>-11.5</v>
      </c>
    </row>
    <row r="106" spans="1:6" s="16" customFormat="1" ht="39.75" customHeight="1">
      <c r="A106" s="230" t="s">
        <v>200</v>
      </c>
      <c r="B106" s="239" t="s">
        <v>217</v>
      </c>
      <c r="C106" s="233">
        <v>841.7</v>
      </c>
      <c r="D106" s="240">
        <v>71.3</v>
      </c>
      <c r="E106" s="234">
        <f t="shared" si="5"/>
        <v>8.470951645479387</v>
      </c>
      <c r="F106" s="242">
        <f t="shared" si="6"/>
        <v>-770.4000000000001</v>
      </c>
    </row>
    <row r="107" spans="1:6" s="16" customFormat="1" ht="63" hidden="1">
      <c r="A107" s="67" t="s">
        <v>199</v>
      </c>
      <c r="B107" s="100" t="s">
        <v>172</v>
      </c>
      <c r="C107" s="188"/>
      <c r="D107" s="23"/>
      <c r="E107" s="57" t="e">
        <f t="shared" si="5"/>
        <v>#DIV/0!</v>
      </c>
      <c r="F107" s="72">
        <f t="shared" si="6"/>
        <v>0</v>
      </c>
    </row>
    <row r="108" spans="1:6" s="16" customFormat="1" ht="47.25" customHeight="1" hidden="1">
      <c r="A108" s="67" t="s">
        <v>199</v>
      </c>
      <c r="B108" s="100" t="s">
        <v>172</v>
      </c>
      <c r="C108" s="188"/>
      <c r="D108" s="23"/>
      <c r="E108" s="57" t="e">
        <f t="shared" si="5"/>
        <v>#DIV/0!</v>
      </c>
      <c r="F108" s="72">
        <f t="shared" si="6"/>
        <v>0</v>
      </c>
    </row>
    <row r="109" spans="1:6" s="16" customFormat="1" ht="46.5" customHeight="1" hidden="1">
      <c r="A109" s="67" t="s">
        <v>199</v>
      </c>
      <c r="B109" s="102" t="s">
        <v>165</v>
      </c>
      <c r="C109" s="188"/>
      <c r="D109" s="23"/>
      <c r="E109" s="57" t="e">
        <f t="shared" si="5"/>
        <v>#DIV/0!</v>
      </c>
      <c r="F109" s="73">
        <f t="shared" si="6"/>
        <v>0</v>
      </c>
    </row>
    <row r="110" spans="1:6" s="16" customFormat="1" ht="63">
      <c r="A110" s="220" t="s">
        <v>301</v>
      </c>
      <c r="B110" s="100" t="s">
        <v>302</v>
      </c>
      <c r="C110" s="191">
        <v>431</v>
      </c>
      <c r="D110" s="53">
        <v>0</v>
      </c>
      <c r="E110" s="57">
        <f t="shared" si="5"/>
        <v>0</v>
      </c>
      <c r="F110" s="72">
        <f t="shared" si="6"/>
        <v>-431</v>
      </c>
    </row>
    <row r="111" spans="1:6" s="16" customFormat="1" ht="15.75">
      <c r="A111" s="111" t="s">
        <v>144</v>
      </c>
      <c r="B111" s="110" t="s">
        <v>173</v>
      </c>
      <c r="C111" s="192">
        <v>160</v>
      </c>
      <c r="D111" s="112">
        <v>0</v>
      </c>
      <c r="E111" s="57">
        <f>D111/C111*100</f>
        <v>0</v>
      </c>
      <c r="F111" s="73">
        <f>D111-C111</f>
        <v>-160</v>
      </c>
    </row>
    <row r="112" spans="1:6" s="16" customFormat="1" ht="63">
      <c r="A112" s="111" t="s">
        <v>161</v>
      </c>
      <c r="B112" s="110" t="s">
        <v>237</v>
      </c>
      <c r="C112" s="192">
        <v>8.2</v>
      </c>
      <c r="D112" s="112">
        <v>0</v>
      </c>
      <c r="E112" s="57">
        <f>D112/C112*100</f>
        <v>0</v>
      </c>
      <c r="F112" s="73">
        <f>D112-C112</f>
        <v>-8.2</v>
      </c>
    </row>
    <row r="113" spans="1:9" s="17" customFormat="1" ht="36" customHeight="1">
      <c r="A113" s="213"/>
      <c r="B113" s="214" t="s">
        <v>186</v>
      </c>
      <c r="C113" s="215">
        <f>C73+C74+C76+C77+C82+C85+C87+C95+C96+C98+C101+C102+C103+C110+C111+C112</f>
        <v>27435.299999999992</v>
      </c>
      <c r="D113" s="215">
        <f>D73+D74+D76+D77+D82+D85+D87+D95+D96+D98+D101+D102+D103+D110+D111+D112</f>
        <v>7356.599999999999</v>
      </c>
      <c r="E113" s="216">
        <f t="shared" si="5"/>
        <v>26.814359602410036</v>
      </c>
      <c r="F113" s="217">
        <f t="shared" si="6"/>
        <v>-20078.699999999993</v>
      </c>
      <c r="I113" s="212"/>
    </row>
    <row r="114" spans="1:6" ht="45" customHeight="1">
      <c r="A114" s="218" t="s">
        <v>171</v>
      </c>
      <c r="B114" s="197" t="s">
        <v>203</v>
      </c>
      <c r="C114" s="53">
        <v>129</v>
      </c>
      <c r="D114" s="53"/>
      <c r="E114" s="211">
        <f t="shared" si="5"/>
        <v>0</v>
      </c>
      <c r="F114" s="219">
        <f t="shared" si="6"/>
        <v>-129</v>
      </c>
    </row>
    <row r="115" spans="1:6" ht="48.75" customHeight="1">
      <c r="A115" s="23">
        <v>250909</v>
      </c>
      <c r="B115" s="197" t="s">
        <v>258</v>
      </c>
      <c r="C115" s="53">
        <v>-137.2</v>
      </c>
      <c r="D115" s="53"/>
      <c r="E115" s="211">
        <f>D115/C115*100</f>
        <v>0</v>
      </c>
      <c r="F115" s="211">
        <f>D115-C115</f>
        <v>137.2</v>
      </c>
    </row>
    <row r="116" spans="2:6" ht="15.75">
      <c r="B116" s="54"/>
      <c r="C116" s="238"/>
      <c r="D116" s="238"/>
      <c r="E116" s="55"/>
      <c r="F116" s="54"/>
    </row>
    <row r="117" spans="2:5" ht="15.75">
      <c r="B117" s="24" t="s">
        <v>254</v>
      </c>
      <c r="C117" s="24"/>
      <c r="D117" s="24"/>
      <c r="E117" s="55"/>
    </row>
    <row r="118" ht="14.25">
      <c r="E118" s="22"/>
    </row>
    <row r="119" ht="14.25">
      <c r="E119" s="22"/>
    </row>
    <row r="123" ht="15.75">
      <c r="E123" s="21"/>
    </row>
  </sheetData>
  <sheetProtection/>
  <mergeCells count="2">
    <mergeCell ref="A3:F3"/>
    <mergeCell ref="A71:G71"/>
  </mergeCells>
  <printOptions/>
  <pageMargins left="1.1811023622047245" right="0.3937007874015748" top="0.3937007874015748" bottom="0.5118110236220472" header="0.3937007874015748" footer="0.5118110236220472"/>
  <pageSetup fitToHeight="6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2012-05-15T13:44:51Z</cp:lastPrinted>
  <dcterms:created xsi:type="dcterms:W3CDTF">2001-02-06T11:29:08Z</dcterms:created>
  <dcterms:modified xsi:type="dcterms:W3CDTF">2012-05-25T05:21:10Z</dcterms:modified>
  <cp:category/>
  <cp:version/>
  <cp:contentType/>
  <cp:contentStatus/>
</cp:coreProperties>
</file>