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890" windowHeight="7620" activeTab="11"/>
  </bookViews>
  <sheets>
    <sheet name="01.01.2020" sheetId="12" r:id="rId1"/>
    <sheet name="01.01.2017" sheetId="11" r:id="rId2"/>
    <sheet name="01.10" sheetId="10" r:id="rId3"/>
    <sheet name="03.01.2" sheetId="7" r:id="rId4"/>
    <sheet name="01.01.2" sheetId="6" r:id="rId5"/>
    <sheet name="01.12" sheetId="2" r:id="rId6"/>
    <sheet name="по дек" sheetId="4" r:id="rId7"/>
    <sheet name="03.01" sheetId="3" r:id="rId8"/>
    <sheet name="по дек1" sheetId="5" r:id="rId9"/>
    <sheet name="01.01" sheetId="1" r:id="rId10"/>
    <sheet name="Лист1" sheetId="8" r:id="rId11"/>
    <sheet name="01.01.2021" sheetId="13" r:id="rId12"/>
  </sheets>
  <definedNames>
    <definedName name="_xlnm.Print_Area" localSheetId="0">'01.01.2020'!$A$1:$T$47</definedName>
  </definedNames>
  <calcPr calcId="162913"/>
</workbook>
</file>

<file path=xl/calcChain.xml><?xml version="1.0" encoding="utf-8"?>
<calcChain xmlns="http://schemas.openxmlformats.org/spreadsheetml/2006/main">
  <c r="Z59" i="13" l="1"/>
  <c r="Z32" i="13"/>
  <c r="O44" i="13"/>
  <c r="E59" i="13"/>
  <c r="O32" i="13"/>
  <c r="E32" i="13"/>
  <c r="G32" i="13"/>
  <c r="G57" i="13"/>
  <c r="Z57" i="13" s="1"/>
  <c r="G53" i="13"/>
  <c r="G31" i="13" l="1"/>
  <c r="G42" i="13" l="1"/>
  <c r="Q17" i="13" l="1"/>
  <c r="O39" i="13"/>
  <c r="Z39" i="13" s="1"/>
  <c r="P44" i="13"/>
  <c r="Q44" i="13"/>
  <c r="T44" i="13"/>
  <c r="U44" i="13"/>
  <c r="V44" i="13"/>
  <c r="W44" i="13"/>
  <c r="X44" i="13"/>
  <c r="Y44" i="13"/>
  <c r="H32" i="13"/>
  <c r="I32" i="13"/>
  <c r="J32" i="13"/>
  <c r="K32" i="13"/>
  <c r="L32" i="13"/>
  <c r="M32" i="13"/>
  <c r="N32" i="13"/>
  <c r="Z24" i="13"/>
  <c r="Z25" i="13"/>
  <c r="Z27" i="13"/>
  <c r="Q23" i="13"/>
  <c r="Z23" i="13" s="1"/>
  <c r="G24" i="13"/>
  <c r="G25" i="13"/>
  <c r="G26" i="13"/>
  <c r="S26" i="13" s="1"/>
  <c r="S28" i="13" s="1"/>
  <c r="S60" i="13" s="1"/>
  <c r="G27" i="13"/>
  <c r="Q20" i="13"/>
  <c r="G18" i="13"/>
  <c r="G19" i="13"/>
  <c r="G20" i="13"/>
  <c r="F17" i="13"/>
  <c r="Z20" i="13" l="1"/>
  <c r="Q28" i="13"/>
  <c r="E28" i="13"/>
  <c r="G41" i="13" l="1"/>
  <c r="O41" i="13" l="1"/>
  <c r="I41" i="13"/>
  <c r="I44" i="13" s="1"/>
  <c r="I60" i="13" s="1"/>
  <c r="E44" i="13"/>
  <c r="Z41" i="13" l="1"/>
  <c r="G35" i="13"/>
  <c r="O35" i="13" l="1"/>
  <c r="G43" i="13"/>
  <c r="Z43" i="13" s="1"/>
  <c r="G40" i="13"/>
  <c r="G36" i="13"/>
  <c r="G37" i="13"/>
  <c r="G38" i="13"/>
  <c r="O38" i="13" s="1"/>
  <c r="Z38" i="13" s="1"/>
  <c r="G34" i="13"/>
  <c r="W48" i="13"/>
  <c r="W59" i="13" s="1"/>
  <c r="W60" i="13" s="1"/>
  <c r="G47" i="13"/>
  <c r="Z47" i="13" s="1"/>
  <c r="G48" i="13"/>
  <c r="G49" i="13"/>
  <c r="Z49" i="13" s="1"/>
  <c r="G50" i="13"/>
  <c r="G51" i="13"/>
  <c r="Z51" i="13" s="1"/>
  <c r="G52" i="13"/>
  <c r="Z52" i="13" s="1"/>
  <c r="G54" i="13"/>
  <c r="Z54" i="13" s="1"/>
  <c r="G55" i="13"/>
  <c r="Z55" i="13" s="1"/>
  <c r="G56" i="13"/>
  <c r="Z56" i="13" s="1"/>
  <c r="G58" i="13"/>
  <c r="Z58" i="13" s="1"/>
  <c r="G46" i="13"/>
  <c r="Z31" i="13"/>
  <c r="G23" i="13"/>
  <c r="G28" i="13" s="1"/>
  <c r="G21" i="13"/>
  <c r="Q19" i="13"/>
  <c r="Z19" i="13" s="1"/>
  <c r="Z17" i="13"/>
  <c r="Q18" i="13"/>
  <c r="O18" i="13"/>
  <c r="U50" i="13"/>
  <c r="U59" i="13" s="1"/>
  <c r="U60" i="13" s="1"/>
  <c r="Z34" i="13" l="1"/>
  <c r="G44" i="13"/>
  <c r="M37" i="13"/>
  <c r="O40" i="13"/>
  <c r="O36" i="13"/>
  <c r="K36" i="13"/>
  <c r="K44" i="13" s="1"/>
  <c r="K60" i="13" s="1"/>
  <c r="M36" i="13"/>
  <c r="Z36" i="13" s="1"/>
  <c r="Z35" i="13"/>
  <c r="O21" i="13"/>
  <c r="Z18" i="13"/>
  <c r="Z21" i="13"/>
  <c r="Y26" i="13"/>
  <c r="Z26" i="13" s="1"/>
  <c r="G59" i="13"/>
  <c r="Q21" i="13"/>
  <c r="Q60" i="13" s="1"/>
  <c r="Z46" i="13"/>
  <c r="K46" i="12"/>
  <c r="T19" i="12"/>
  <c r="T15" i="12"/>
  <c r="M44" i="13" l="1"/>
  <c r="M60" i="13" s="1"/>
  <c r="Z40" i="13"/>
  <c r="G60" i="13"/>
  <c r="O60" i="13"/>
  <c r="Y28" i="13"/>
  <c r="Y60" i="13" s="1"/>
  <c r="Z28" i="13"/>
  <c r="Z37" i="13"/>
  <c r="M26" i="12"/>
  <c r="M46" i="12" s="1"/>
  <c r="M19" i="12"/>
  <c r="T45" i="12"/>
  <c r="T32" i="12"/>
  <c r="T29" i="12"/>
  <c r="T26" i="12"/>
  <c r="G29" i="12"/>
  <c r="G32" i="12"/>
  <c r="G46" i="12" s="1"/>
  <c r="T46" i="12" s="1"/>
  <c r="G26" i="12"/>
  <c r="G19" i="12"/>
  <c r="T18" i="12"/>
  <c r="T17" i="12"/>
  <c r="T16" i="12"/>
  <c r="T14" i="12"/>
  <c r="Z44" i="13" l="1"/>
  <c r="G36" i="12"/>
  <c r="G37" i="12"/>
  <c r="T37" i="12"/>
  <c r="G38" i="12"/>
  <c r="O38" i="12"/>
  <c r="T38" i="12" s="1"/>
  <c r="G39" i="12"/>
  <c r="T39" i="12" s="1"/>
  <c r="G40" i="12"/>
  <c r="T40" i="12" s="1"/>
  <c r="G41" i="12"/>
  <c r="T41" i="12" s="1"/>
  <c r="G42" i="12"/>
  <c r="G43" i="12"/>
  <c r="G44" i="12"/>
  <c r="T44" i="12"/>
  <c r="Q45" i="12"/>
  <c r="Q46" i="12" s="1"/>
  <c r="O45" i="12" l="1"/>
  <c r="O46" i="12" s="1"/>
  <c r="G21" i="11"/>
  <c r="N21" i="11" s="1"/>
  <c r="G27" i="11" l="1"/>
  <c r="N27" i="11" s="1"/>
  <c r="N25" i="11"/>
  <c r="E35" i="11"/>
  <c r="K26" i="11"/>
  <c r="N26" i="11" s="1"/>
  <c r="E17" i="11"/>
  <c r="I34" i="11"/>
  <c r="I35" i="11" s="1"/>
  <c r="G24" i="11"/>
  <c r="M24" i="11"/>
  <c r="M35" i="11" s="1"/>
  <c r="M36" i="11" s="1"/>
  <c r="G34" i="11"/>
  <c r="G33" i="11"/>
  <c r="N33" i="11" s="1"/>
  <c r="G32" i="11"/>
  <c r="N32" i="11" s="1"/>
  <c r="G31" i="11"/>
  <c r="N31" i="11" s="1"/>
  <c r="G30" i="11"/>
  <c r="N30" i="11" s="1"/>
  <c r="G29" i="11"/>
  <c r="N29" i="11" s="1"/>
  <c r="G28" i="11"/>
  <c r="N28" i="11" s="1"/>
  <c r="G26" i="11"/>
  <c r="G25" i="11"/>
  <c r="E22" i="11"/>
  <c r="G20" i="11"/>
  <c r="N20" i="11" s="1"/>
  <c r="G19" i="11"/>
  <c r="N19" i="11" s="1"/>
  <c r="I16" i="11"/>
  <c r="I15" i="11"/>
  <c r="G16" i="11"/>
  <c r="G15" i="11"/>
  <c r="M14" i="10"/>
  <c r="M15" i="10"/>
  <c r="M16" i="10"/>
  <c r="M18" i="10"/>
  <c r="M19" i="10"/>
  <c r="M20" i="10"/>
  <c r="M21" i="10"/>
  <c r="M22" i="10"/>
  <c r="M24" i="10"/>
  <c r="L25" i="10"/>
  <c r="M25" i="10" s="1"/>
  <c r="M26" i="10"/>
  <c r="J27" i="10"/>
  <c r="M28" i="10"/>
  <c r="M29" i="10"/>
  <c r="M30" i="10"/>
  <c r="M31" i="10"/>
  <c r="M32" i="10"/>
  <c r="M33" i="10"/>
  <c r="M34" i="10"/>
  <c r="M35" i="10"/>
  <c r="M36" i="10"/>
  <c r="E37" i="10"/>
  <c r="F37" i="10"/>
  <c r="F37" i="3"/>
  <c r="F37" i="7"/>
  <c r="E37" i="7"/>
  <c r="M36" i="7"/>
  <c r="M35" i="7"/>
  <c r="M34" i="7"/>
  <c r="M33" i="7"/>
  <c r="M32" i="7"/>
  <c r="M31" i="7"/>
  <c r="M30" i="7"/>
  <c r="M29" i="7"/>
  <c r="M28" i="7"/>
  <c r="J27" i="7"/>
  <c r="M26" i="7"/>
  <c r="L25" i="7"/>
  <c r="L37" i="7" s="1"/>
  <c r="M24" i="7"/>
  <c r="M22" i="7"/>
  <c r="M21" i="7"/>
  <c r="M20" i="7"/>
  <c r="H19" i="7"/>
  <c r="M19" i="7" s="1"/>
  <c r="H18" i="7"/>
  <c r="M18" i="7" s="1"/>
  <c r="H16" i="7"/>
  <c r="M16" i="7" s="1"/>
  <c r="H15" i="7"/>
  <c r="M15" i="7" s="1"/>
  <c r="H14" i="7"/>
  <c r="M14" i="7" s="1"/>
  <c r="F38" i="6"/>
  <c r="E38" i="6"/>
  <c r="M37" i="6"/>
  <c r="M36" i="6"/>
  <c r="M35" i="6"/>
  <c r="M34" i="6"/>
  <c r="M33" i="6"/>
  <c r="M32" i="6"/>
  <c r="M31" i="6"/>
  <c r="M30" i="6"/>
  <c r="M29" i="6"/>
  <c r="J28" i="6"/>
  <c r="M27" i="6"/>
  <c r="L26" i="6"/>
  <c r="L38" i="6" s="1"/>
  <c r="M25" i="6"/>
  <c r="M23" i="6"/>
  <c r="M22" i="6"/>
  <c r="M21" i="6"/>
  <c r="H20" i="6"/>
  <c r="M20" i="6" s="1"/>
  <c r="M19" i="6"/>
  <c r="H18" i="6"/>
  <c r="M18" i="6" s="1"/>
  <c r="H16" i="6"/>
  <c r="M16" i="6" s="1"/>
  <c r="H15" i="6"/>
  <c r="M15" i="6" s="1"/>
  <c r="H14" i="6"/>
  <c r="M25" i="7"/>
  <c r="M14" i="6"/>
  <c r="M26" i="6"/>
  <c r="F37" i="4"/>
  <c r="F38" i="5"/>
  <c r="E38" i="5"/>
  <c r="M37" i="5"/>
  <c r="M36" i="5"/>
  <c r="M35" i="5"/>
  <c r="M34" i="5"/>
  <c r="M33" i="5"/>
  <c r="M32" i="5"/>
  <c r="M31" i="5"/>
  <c r="M30" i="5"/>
  <c r="M29" i="5"/>
  <c r="J28" i="5"/>
  <c r="M27" i="5"/>
  <c r="L26" i="5"/>
  <c r="L38" i="5" s="1"/>
  <c r="M25" i="5"/>
  <c r="M23" i="5"/>
  <c r="M22" i="5"/>
  <c r="M21" i="5"/>
  <c r="H20" i="5"/>
  <c r="M20" i="5" s="1"/>
  <c r="M19" i="5"/>
  <c r="H18" i="5"/>
  <c r="M18" i="5" s="1"/>
  <c r="H16" i="5"/>
  <c r="M16" i="5" s="1"/>
  <c r="H15" i="5"/>
  <c r="M15" i="5"/>
  <c r="H14" i="5"/>
  <c r="E37" i="4"/>
  <c r="M36" i="4"/>
  <c r="M35" i="4"/>
  <c r="M34" i="4"/>
  <c r="M33" i="4"/>
  <c r="M32" i="4"/>
  <c r="M31" i="4"/>
  <c r="M30" i="4"/>
  <c r="M29" i="4"/>
  <c r="M28" i="4"/>
  <c r="J27" i="4"/>
  <c r="M26" i="4"/>
  <c r="L25" i="4"/>
  <c r="L37" i="4" s="1"/>
  <c r="M24" i="4"/>
  <c r="M22" i="4"/>
  <c r="M21" i="4"/>
  <c r="M20" i="4"/>
  <c r="H19" i="4"/>
  <c r="M19" i="4" s="1"/>
  <c r="H18" i="4"/>
  <c r="M18" i="4" s="1"/>
  <c r="H16" i="4"/>
  <c r="M16" i="4" s="1"/>
  <c r="H15" i="4"/>
  <c r="M15" i="4" s="1"/>
  <c r="H14" i="4"/>
  <c r="E37" i="3"/>
  <c r="M36" i="3"/>
  <c r="M35" i="3"/>
  <c r="M34" i="3"/>
  <c r="M33" i="3"/>
  <c r="M32" i="3"/>
  <c r="M31" i="3"/>
  <c r="M30" i="3"/>
  <c r="M29" i="3"/>
  <c r="M28" i="3"/>
  <c r="J27" i="3"/>
  <c r="M26" i="3"/>
  <c r="L25" i="3"/>
  <c r="L37" i="3"/>
  <c r="M24" i="3"/>
  <c r="M22" i="3"/>
  <c r="M21" i="3"/>
  <c r="M20" i="3"/>
  <c r="H19" i="3"/>
  <c r="M19" i="3" s="1"/>
  <c r="H18" i="3"/>
  <c r="M18" i="3"/>
  <c r="H16" i="3"/>
  <c r="M16" i="3" s="1"/>
  <c r="H15" i="3"/>
  <c r="M15" i="3" s="1"/>
  <c r="H14" i="3"/>
  <c r="F38" i="2"/>
  <c r="E38" i="2"/>
  <c r="M37" i="2"/>
  <c r="M36" i="2"/>
  <c r="M35" i="2"/>
  <c r="M34" i="2"/>
  <c r="M33" i="2"/>
  <c r="M32" i="2"/>
  <c r="M31" i="2"/>
  <c r="M30" i="2"/>
  <c r="M29" i="2"/>
  <c r="J28" i="2"/>
  <c r="M27" i="2"/>
  <c r="L26" i="2"/>
  <c r="L38" i="2" s="1"/>
  <c r="M25" i="2"/>
  <c r="M23" i="2"/>
  <c r="M22" i="2"/>
  <c r="M21" i="2"/>
  <c r="H20" i="2"/>
  <c r="M20" i="2" s="1"/>
  <c r="M19" i="2"/>
  <c r="H18" i="2"/>
  <c r="M18" i="2" s="1"/>
  <c r="H16" i="2"/>
  <c r="M16" i="2" s="1"/>
  <c r="H15" i="2"/>
  <c r="M15" i="2"/>
  <c r="H14" i="2"/>
  <c r="M14" i="2" s="1"/>
  <c r="F38" i="1"/>
  <c r="E38" i="1"/>
  <c r="M37" i="1"/>
  <c r="M36" i="1"/>
  <c r="M35" i="1"/>
  <c r="M34" i="1"/>
  <c r="M33" i="1"/>
  <c r="M32" i="1"/>
  <c r="M31" i="1"/>
  <c r="M30" i="1"/>
  <c r="M29" i="1"/>
  <c r="J28" i="1"/>
  <c r="M27" i="1"/>
  <c r="L26" i="1"/>
  <c r="L38" i="1" s="1"/>
  <c r="M25" i="1"/>
  <c r="M23" i="1"/>
  <c r="M22" i="1"/>
  <c r="M21" i="1"/>
  <c r="H20" i="1"/>
  <c r="M20" i="1" s="1"/>
  <c r="M19" i="1"/>
  <c r="H18" i="1"/>
  <c r="M18" i="1" s="1"/>
  <c r="H16" i="1"/>
  <c r="M16" i="1" s="1"/>
  <c r="H15" i="1"/>
  <c r="M15" i="1" s="1"/>
  <c r="H14" i="1"/>
  <c r="M14" i="5"/>
  <c r="M26" i="5"/>
  <c r="M14" i="4"/>
  <c r="M25" i="4"/>
  <c r="M14" i="3"/>
  <c r="M25" i="3"/>
  <c r="M26" i="1"/>
  <c r="N16" i="11" l="1"/>
  <c r="H37" i="4"/>
  <c r="H38" i="2"/>
  <c r="H38" i="5"/>
  <c r="M37" i="3"/>
  <c r="H38" i="1"/>
  <c r="H37" i="3"/>
  <c r="M37" i="4"/>
  <c r="H37" i="7"/>
  <c r="L37" i="10"/>
  <c r="M37" i="10"/>
  <c r="M14" i="1"/>
  <c r="M38" i="1" s="1"/>
  <c r="M26" i="2"/>
  <c r="M38" i="2" s="1"/>
  <c r="M38" i="5"/>
  <c r="H38" i="6"/>
  <c r="G17" i="11"/>
  <c r="I17" i="11"/>
  <c r="I36" i="11" s="1"/>
  <c r="G35" i="11"/>
  <c r="N22" i="11"/>
  <c r="N15" i="11"/>
  <c r="N17" i="11" s="1"/>
  <c r="G22" i="11"/>
  <c r="N34" i="11"/>
  <c r="K35" i="11"/>
  <c r="K36" i="11" s="1"/>
  <c r="N24" i="11"/>
  <c r="E36" i="11"/>
  <c r="M37" i="7"/>
  <c r="M38" i="6"/>
  <c r="G36" i="11" l="1"/>
  <c r="N35" i="11"/>
  <c r="N36" i="11" s="1"/>
</calcChain>
</file>

<file path=xl/sharedStrings.xml><?xml version="1.0" encoding="utf-8"?>
<sst xmlns="http://schemas.openxmlformats.org/spreadsheetml/2006/main" count="698" uniqueCount="151">
  <si>
    <r>
      <t xml:space="preserve">                                                                                                                                      ЗАТВЕРДЖУЮ :                    </t>
    </r>
    <r>
      <rPr>
        <sz val="9"/>
        <rFont val="Times New Roman"/>
        <family val="1"/>
      </rPr>
      <t>Штат у кількості 34  штатних одиниці</t>
    </r>
  </si>
  <si>
    <t xml:space="preserve">                                                                                                                                                                                      із місячним фондом заробітної плати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</si>
  <si>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</si>
  <si>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_______________ В.І. Ханювченко</t>
  </si>
  <si>
    <t xml:space="preserve"> Штатний розпис працівників Льодового Палацу спорту відділу у справах сім'ї, молоді та спорту на 20112р.</t>
  </si>
  <si>
    <t>2012р.</t>
  </si>
  <si>
    <t>Група по оплаті праці-2</t>
  </si>
  <si>
    <t>№</t>
  </si>
  <si>
    <t>Назва посади</t>
  </si>
  <si>
    <t>Код за класифікатором професій</t>
  </si>
  <si>
    <t>Тарифний розряд</t>
  </si>
  <si>
    <t>Кількість штатних посад</t>
  </si>
  <si>
    <t>Посадовий оклад</t>
  </si>
  <si>
    <t>Надбавка за напруженість у роботі</t>
  </si>
  <si>
    <t>Доплата за роботу у нічний час</t>
  </si>
  <si>
    <t>Доплата  за викорис. дезін. засобів</t>
  </si>
  <si>
    <t>Фонд заробітної плати</t>
  </si>
  <si>
    <t>%</t>
  </si>
  <si>
    <t>сума</t>
  </si>
  <si>
    <t>Адміністративний состав:</t>
  </si>
  <si>
    <t>Директор</t>
  </si>
  <si>
    <t>Головний інженер</t>
  </si>
  <si>
    <t>Головний енергетик</t>
  </si>
  <si>
    <t>Спеціалісти:</t>
  </si>
  <si>
    <t>Завідувач господарства</t>
  </si>
  <si>
    <t>Касир квитковий</t>
  </si>
  <si>
    <t>Комірник</t>
  </si>
  <si>
    <t>Секретар-друкарка</t>
  </si>
  <si>
    <t>Обліковець</t>
  </si>
  <si>
    <t>Художник-оформлювач</t>
  </si>
  <si>
    <t>Обслуговуючий персонал:</t>
  </si>
  <si>
    <t>Адміністратор</t>
  </si>
  <si>
    <t>Прибиральник службових приміщень</t>
  </si>
  <si>
    <t>Сторож</t>
  </si>
  <si>
    <t>Електромонтер з ремонту та обслуговування електроустаткування 6 розряду</t>
  </si>
  <si>
    <t>Робітник з комплексного обслуговування і ремонту будинків</t>
  </si>
  <si>
    <t>Електрогазозварник 5 розряду</t>
  </si>
  <si>
    <t>Слюсар аварійно-відновлювальних робіт 6 розряду</t>
  </si>
  <si>
    <t>Слюсар ремонтник 6 розряду</t>
  </si>
  <si>
    <t>Слюсар ремонтник 4 розряду</t>
  </si>
  <si>
    <t>Радіотехнік</t>
  </si>
  <si>
    <t>Прибиральник територій</t>
  </si>
  <si>
    <t>Черговий з режиму</t>
  </si>
  <si>
    <t>Всього:</t>
  </si>
  <si>
    <t xml:space="preserve"> Директор Льодового палацу _______________І.В.Непочатов       Головний бухгалтер  ______________________   С.В.Горобинська</t>
  </si>
  <si>
    <t>Виконавець : ст. інспектор з кадрів ____________  Задорожня О.П.</t>
  </si>
  <si>
    <t>Виконавець : бухгалтер ІІ кат. __________________ Лобода Я.В.</t>
  </si>
  <si>
    <t xml:space="preserve">                                                                                                                                                                                     “_______” _______________2013   р.</t>
  </si>
  <si>
    <t>Вводиться 01.01.2013р.</t>
  </si>
  <si>
    <t>Вводиться 01.12.2013р.</t>
  </si>
  <si>
    <r>
      <t xml:space="preserve">                             сорок дев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двісті тридцять сім  грн. 46 коп.</t>
    </r>
  </si>
  <si>
    <t>Вводиться 03.01.2013р.</t>
  </si>
  <si>
    <t xml:space="preserve"> Штатний розпис працівників Льодового Палацу спорту відділу у справах сім'ї, молоді та спорту на 2013р.</t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</si>
  <si>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триста двадцять шість грн. 03 коп.</t>
    </r>
  </si>
  <si>
    <t xml:space="preserve"> </t>
  </si>
  <si>
    <t>Виконавець : бухгалтер І кат. __________________ Лобода Я.В.</t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</si>
  <si>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п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ятсот тридцять одна грн. 55 коп.</t>
    </r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</si>
  <si>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вісімсот тридцять дев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ять грн. 45 коп.</t>
    </r>
  </si>
  <si>
    <t>ЗАТВЕРДЖУЮ:</t>
  </si>
  <si>
    <t xml:space="preserve">                                                                                                                                                                                 </t>
  </si>
  <si>
    <t>із місячним фондом заробітної плати</t>
  </si>
  <si>
    <t xml:space="preserve">                                                                                                                                                                                   </t>
  </si>
  <si>
    <t>___________________________В.І.Ханювченко</t>
  </si>
  <si>
    <t>Штат у кількості 34 штатних одиниці</t>
  </si>
  <si>
    <t>сорок пять тисяч тридцять девять грн. 45 коп.</t>
  </si>
  <si>
    <t>"____"______________________________2013 р.</t>
  </si>
  <si>
    <t>Штатний розпис Льодового палацу спорту Відділу у справах сімї, молоді та спорту на 2013 рік</t>
  </si>
  <si>
    <t>Група по оплаті праці - 2</t>
  </si>
  <si>
    <t>Вводиться з 03.01.2013 р.</t>
  </si>
  <si>
    <t>Код за КП</t>
  </si>
  <si>
    <t>Кількість штатних одиниць</t>
  </si>
  <si>
    <t>посадовий оклад</t>
  </si>
  <si>
    <t>Доплата за використання дезінф. засобів</t>
  </si>
  <si>
    <t>Робітник з комплексного обслуговування та ремонту будинків</t>
  </si>
  <si>
    <t>Елктрогазозварник 5 розряду</t>
  </si>
  <si>
    <t>Електромонтер з ремонту та обслуговування електроустаткування              6 розряду</t>
  </si>
  <si>
    <t>Слюсар аварійно-відновлювальних робіт             6 розряду</t>
  </si>
  <si>
    <t>Слюсар-ремонтник                   6 розряду</t>
  </si>
  <si>
    <t>Слюсар-ремонтник                   4 розряду</t>
  </si>
  <si>
    <t>Директор Льодового палацу___________________І.В.Непочатов</t>
  </si>
  <si>
    <t>Головний бухгалтер___________________С.В.Горобинська</t>
  </si>
  <si>
    <t>Бухгалтер І кат.________________________Я.В.Лобода</t>
  </si>
  <si>
    <t>Ст.інспектор з кадрів__________________________О.П.Задорожня</t>
  </si>
  <si>
    <t>сорок пять тисяч вісімсот тридцять девять грн.45 коп.</t>
  </si>
  <si>
    <t>________________________________В.І.Ханювченко</t>
  </si>
  <si>
    <t>"_______"_____________________________2013 рік</t>
  </si>
  <si>
    <t>Штатний розпис Льодового палацу спорту Відділу у справах сімї, молоді та спортуна 2013 рік</t>
  </si>
  <si>
    <t>із місячним фондом заробітної плати:</t>
  </si>
  <si>
    <t>Вводиться 01.10.2013р.</t>
  </si>
  <si>
    <t>Виконавець : бухгалтер І кат. __________________ Костюкова В.І.</t>
  </si>
  <si>
    <t xml:space="preserve">                             сорок три тисячі двісті сорок дев'ять грн. 85 коп.</t>
  </si>
  <si>
    <t>Разом:</t>
  </si>
  <si>
    <t>Прибиральник виробничих приміщень</t>
  </si>
  <si>
    <t>Черговий (спортивного залу)</t>
  </si>
  <si>
    <t>Заступник директор з адміністративно-господарської діяльності</t>
  </si>
  <si>
    <t>Фактично посадовий оклад згідно штатного розпису</t>
  </si>
  <si>
    <t xml:space="preserve">                                                                                                                                                       шістдесят три тисячі двісті одинадцять грн.83 коп.</t>
  </si>
  <si>
    <t xml:space="preserve">                                                                                                                                                                     _____________________ Ю.О. Кузьменко</t>
  </si>
  <si>
    <t>Група по оплаті праці - 2                                                                                                                                                     Вводиться 01.01.2017 р.</t>
  </si>
  <si>
    <t>Виконавець : секретар-друкарка____________________Бикова О.Б.                   Виконавець бухгалтер 1кат.__________________Костюкова В.І.</t>
  </si>
  <si>
    <t xml:space="preserve">                                                                                                                                                                        із місячним фондом заробітної плати</t>
  </si>
  <si>
    <t xml:space="preserve">                                                                                                                                                                        штат у кількості 28 штатних одиниць</t>
  </si>
  <si>
    <t xml:space="preserve">                                                                                                                                                                                                                          “_______” _______________2017 рік</t>
  </si>
  <si>
    <t>Директор Льодового палацу _________________С.М. Загорулько                        Головний бухгалтер  ______________________   С.В.Горобинська</t>
  </si>
  <si>
    <t>Електромонтер з ремонту та обслуговування електроустаткування 6 кв.роз.</t>
  </si>
  <si>
    <t>Слюсар-ремонтник 6 кв.роз.</t>
  </si>
  <si>
    <t>Слюсар-сантехнік 6 кв.роз.</t>
  </si>
  <si>
    <t>Слюсар-ремонтник 4 кв.роз.</t>
  </si>
  <si>
    <t xml:space="preserve">            Штатний розпис працівників Льодового Палацу спорту відділу молоді та спорту на 2017 рік</t>
  </si>
  <si>
    <t xml:space="preserve">                                                                                                                                             ЗАТВЕРДЖУЮ:</t>
  </si>
  <si>
    <t>Доплата за ведення військового обліку призовників і в/зоб.</t>
  </si>
  <si>
    <t>Адміністративний склад:</t>
  </si>
  <si>
    <t>Медичний склад:</t>
  </si>
  <si>
    <t>Тренерсько-викладацький склад:</t>
  </si>
  <si>
    <t>Тренер -викладач</t>
  </si>
  <si>
    <t>Надбавка за спортивне звання</t>
  </si>
  <si>
    <t>Надбавка за вислугу років</t>
  </si>
  <si>
    <t>Сестра медична</t>
  </si>
  <si>
    <t>Заступник директора з навчально-тренувальної роботи</t>
  </si>
  <si>
    <t xml:space="preserve">Заступник директора з адміністративно-господарської роботи
</t>
  </si>
  <si>
    <t>Головний бухгалтер</t>
  </si>
  <si>
    <t>Бухгалтер</t>
  </si>
  <si>
    <t>Оператор хлораторної установки</t>
  </si>
  <si>
    <t>Гардеробник</t>
  </si>
  <si>
    <t>Інспектор з кадрів</t>
  </si>
  <si>
    <t>Механік</t>
  </si>
  <si>
    <t>Затверджую:</t>
  </si>
  <si>
    <t>штат у кількості 59 штатних одиниць</t>
  </si>
  <si>
    <t>Начальник відділу молоді та спорту ____________ В.В. Невеселий</t>
  </si>
  <si>
    <t>"____" _________________ 2020 р.</t>
  </si>
  <si>
    <t xml:space="preserve">                                       Штатний розпис працівників Комплексної дитячо-юнацької спортивної школи 4 на 2020 рік</t>
  </si>
  <si>
    <t>Директор КДЮСШ 4 __________ С.В. Чумак                               Виконавець: інспектор з кадрів ___________ О.Б. Бикова          Гол. бухгалтер____________ Л.В. Савенко</t>
  </si>
  <si>
    <t>двісті тридцять три тисячі вісімсот п’ятдесят дві грн. 07 коп.</t>
  </si>
  <si>
    <t>Група по оплаті праці - 3                                                                                                                                                     вводиться з ___.___. 2020 р.</t>
  </si>
  <si>
    <t>Доплата за науковий ступінь</t>
  </si>
  <si>
    <t>Фонд заробітної плати на місяць</t>
  </si>
  <si>
    <t>Офісний службовець</t>
  </si>
  <si>
    <t>Підвищення ставки заробітної плати за посаду старшого тренера</t>
  </si>
  <si>
    <t>Доплата за розширену зону діяльності</t>
  </si>
  <si>
    <t>Лікар</t>
  </si>
  <si>
    <t>Начальник відділу молоді та спорту ____________ Юрій КУЗЬМЕНКО</t>
  </si>
  <si>
    <t>________________________ 20__ р.</t>
  </si>
  <si>
    <t>Директор КДЮСШ 4 __________ Сергій ЧУМАК              Виконавець: інспектор з кадрів ___________ Ольга БИКОВА          Гол. бухгалтер____________ Лариса САВЕНКО</t>
  </si>
  <si>
    <t>штат у кількості  штатних одиниць</t>
  </si>
  <si>
    <t xml:space="preserve">Слюсар-ремонтник </t>
  </si>
  <si>
    <t>Машиніст (кочегар) котельні</t>
  </si>
  <si>
    <t>2221.2</t>
  </si>
  <si>
    <t>Група по оплаті праці - 1                                                                                                                                                     вводиться з ___.04.2021 р.</t>
  </si>
  <si>
    <t>Триста шістдесят одна тисяча дев'ятьсот  сімдесят вісім грн. 95 коп.</t>
  </si>
  <si>
    <t xml:space="preserve">                                       Проект Штатного розпиу працівників Комплексної дитячо-юнацької спортивної школи 4 міста Сєвєродонецьк Луганської області на 2021 рік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</si>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</sst>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3" fillId="0" borderId="0" xfId="1" applyFont="1"/>
    <xf numFmtId="0" fontId="5" fillId="0" borderId="0" xfId="1" applyFont="1" applyAlignment="1"/>
    <xf numFmtId="0" fontId="7" fillId="0" borderId="0" xfId="1" applyFont="1" applyAlignment="1">
      <alignment horizontal="center"/>
    </xf>
    <xf numFmtId="0" fontId="7" fillId="0" borderId="0" xfId="1" applyFont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top" wrapText="1"/>
    </xf>
    <xf numFmtId="164" fontId="7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/>
    <xf numFmtId="0" fontId="10" fillId="0" borderId="3" xfId="0" applyFont="1" applyBorder="1" applyAlignment="1"/>
    <xf numFmtId="0" fontId="9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0" fillId="0" borderId="0" xfId="0" applyAlignment="1"/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justify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2" borderId="2" xfId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2" fontId="20" fillId="2" borderId="2" xfId="1" applyNumberFormat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vertical="top" wrapText="1"/>
    </xf>
    <xf numFmtId="0" fontId="21" fillId="2" borderId="2" xfId="1" applyFont="1" applyFill="1" applyBorder="1" applyAlignment="1">
      <alignment horizontal="center" vertical="center" wrapText="1"/>
    </xf>
    <xf numFmtId="2" fontId="21" fillId="2" borderId="2" xfId="1" applyNumberFormat="1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0" fillId="0" borderId="14" xfId="0" applyBorder="1"/>
    <xf numFmtId="0" fontId="0" fillId="0" borderId="0" xfId="0" applyBorder="1"/>
    <xf numFmtId="0" fontId="23" fillId="0" borderId="0" xfId="0" applyFont="1"/>
    <xf numFmtId="0" fontId="17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2" borderId="7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vertical="justify" wrapText="1"/>
    </xf>
    <xf numFmtId="0" fontId="25" fillId="2" borderId="9" xfId="1" applyFont="1" applyFill="1" applyBorder="1" applyAlignment="1">
      <alignment vertical="justify" wrapText="1"/>
    </xf>
    <xf numFmtId="0" fontId="25" fillId="2" borderId="2" xfId="1" applyFont="1" applyFill="1" applyBorder="1" applyAlignment="1">
      <alignment horizontal="center" vertical="top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2" fontId="25" fillId="2" borderId="2" xfId="1" applyNumberFormat="1" applyFont="1" applyFill="1" applyBorder="1" applyAlignment="1">
      <alignment horizontal="center" vertical="top" wrapText="1"/>
    </xf>
    <xf numFmtId="0" fontId="25" fillId="2" borderId="2" xfId="1" applyFont="1" applyFill="1" applyBorder="1" applyAlignment="1">
      <alignment vertical="top" wrapText="1"/>
    </xf>
    <xf numFmtId="0" fontId="25" fillId="2" borderId="2" xfId="1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vertical="top" wrapText="1"/>
    </xf>
    <xf numFmtId="0" fontId="26" fillId="2" borderId="2" xfId="1" applyFont="1" applyFill="1" applyBorder="1" applyAlignment="1">
      <alignment horizontal="center" vertical="center" wrapText="1"/>
    </xf>
    <xf numFmtId="2" fontId="26" fillId="2" borderId="2" xfId="1" applyNumberFormat="1" applyFont="1" applyFill="1" applyBorder="1" applyAlignment="1">
      <alignment horizontal="center" vertical="center" wrapText="1"/>
    </xf>
    <xf numFmtId="1" fontId="25" fillId="2" borderId="2" xfId="1" applyNumberFormat="1" applyFont="1" applyFill="1" applyBorder="1" applyAlignment="1">
      <alignment horizontal="center" vertical="center" wrapText="1"/>
    </xf>
    <xf numFmtId="2" fontId="26" fillId="3" borderId="2" xfId="0" applyNumberFormat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top" wrapText="1"/>
    </xf>
    <xf numFmtId="2" fontId="26" fillId="2" borderId="2" xfId="1" applyNumberFormat="1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left" vertical="top" wrapText="1"/>
    </xf>
    <xf numFmtId="2" fontId="25" fillId="2" borderId="2" xfId="1" applyNumberFormat="1" applyFont="1" applyFill="1" applyBorder="1" applyAlignment="1">
      <alignment horizontal="center" vertical="center" wrapText="1"/>
    </xf>
    <xf numFmtId="1" fontId="25" fillId="3" borderId="2" xfId="0" applyNumberFormat="1" applyFont="1" applyFill="1" applyBorder="1" applyAlignment="1">
      <alignment horizontal="center" vertical="center" wrapText="1"/>
    </xf>
    <xf numFmtId="1" fontId="26" fillId="2" borderId="2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5" fillId="2" borderId="9" xfId="1" applyFont="1" applyFill="1" applyBorder="1" applyAlignment="1">
      <alignment vertical="justify" wrapText="1"/>
    </xf>
    <xf numFmtId="0" fontId="25" fillId="2" borderId="1" xfId="1" applyFont="1" applyFill="1" applyBorder="1" applyAlignment="1">
      <alignment vertical="justify" wrapText="1"/>
    </xf>
    <xf numFmtId="0" fontId="18" fillId="0" borderId="0" xfId="0" applyFont="1"/>
    <xf numFmtId="0" fontId="25" fillId="2" borderId="7" xfId="1" applyFont="1" applyFill="1" applyBorder="1" applyAlignment="1">
      <alignment horizontal="center" vertical="center" wrapText="1"/>
    </xf>
    <xf numFmtId="165" fontId="26" fillId="2" borderId="2" xfId="1" applyNumberFormat="1" applyFont="1" applyFill="1" applyBorder="1" applyAlignment="1">
      <alignment horizontal="center" vertical="center" wrapText="1"/>
    </xf>
    <xf numFmtId="165" fontId="25" fillId="2" borderId="2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5" fillId="2" borderId="7" xfId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vertical="justify" wrapText="1"/>
    </xf>
    <xf numFmtId="2" fontId="25" fillId="3" borderId="2" xfId="0" applyNumberFormat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left" vertical="top" wrapText="1"/>
    </xf>
    <xf numFmtId="0" fontId="18" fillId="0" borderId="0" xfId="0" applyFont="1"/>
    <xf numFmtId="0" fontId="26" fillId="2" borderId="6" xfId="1" applyFont="1" applyFill="1" applyBorder="1" applyAlignment="1">
      <alignment horizontal="left" vertical="top" wrapText="1"/>
    </xf>
    <xf numFmtId="0" fontId="26" fillId="2" borderId="3" xfId="1" applyFont="1" applyFill="1" applyBorder="1" applyAlignment="1">
      <alignment horizontal="left" vertical="top" wrapText="1"/>
    </xf>
    <xf numFmtId="0" fontId="26" fillId="2" borderId="6" xfId="1" applyFont="1" applyFill="1" applyBorder="1" applyAlignment="1">
      <alignment horizontal="center" vertical="top" wrapText="1"/>
    </xf>
    <xf numFmtId="0" fontId="26" fillId="2" borderId="3" xfId="1" applyFont="1" applyFill="1" applyBorder="1" applyAlignment="1">
      <alignment horizontal="center" vertical="top" wrapText="1"/>
    </xf>
    <xf numFmtId="0" fontId="26" fillId="3" borderId="6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left" vertical="top" wrapText="1"/>
    </xf>
    <xf numFmtId="0" fontId="25" fillId="2" borderId="1" xfId="1" applyFont="1" applyFill="1" applyBorder="1" applyAlignment="1">
      <alignment vertical="justify" wrapText="1"/>
    </xf>
    <xf numFmtId="0" fontId="25" fillId="2" borderId="7" xfId="1" applyFont="1" applyFill="1" applyBorder="1" applyAlignment="1">
      <alignment vertical="justify" wrapText="1"/>
    </xf>
    <xf numFmtId="0" fontId="25" fillId="2" borderId="5" xfId="1" applyFont="1" applyFill="1" applyBorder="1" applyAlignment="1">
      <alignment vertical="justify" wrapText="1"/>
    </xf>
    <xf numFmtId="0" fontId="25" fillId="2" borderId="1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textRotation="90" wrapText="1"/>
    </xf>
    <xf numFmtId="0" fontId="25" fillId="2" borderId="7" xfId="1" applyFont="1" applyFill="1" applyBorder="1" applyAlignment="1">
      <alignment horizontal="center" vertical="center" textRotation="90" wrapText="1"/>
    </xf>
    <xf numFmtId="0" fontId="25" fillId="2" borderId="5" xfId="1" applyFont="1" applyFill="1" applyBorder="1" applyAlignment="1">
      <alignment horizontal="center" vertical="center" textRotation="90" wrapText="1"/>
    </xf>
    <xf numFmtId="0" fontId="25" fillId="2" borderId="8" xfId="1" applyFont="1" applyFill="1" applyBorder="1" applyAlignment="1">
      <alignment horizontal="center" vertical="justify" wrapText="1"/>
    </xf>
    <xf numFmtId="0" fontId="25" fillId="2" borderId="9" xfId="1" applyFont="1" applyFill="1" applyBorder="1" applyAlignment="1">
      <alignment horizontal="center" vertical="justify" wrapText="1"/>
    </xf>
    <xf numFmtId="0" fontId="25" fillId="2" borderId="10" xfId="1" applyFont="1" applyFill="1" applyBorder="1" applyAlignment="1">
      <alignment horizontal="center" vertical="justify" wrapText="1"/>
    </xf>
    <xf numFmtId="0" fontId="25" fillId="2" borderId="11" xfId="1" applyFont="1" applyFill="1" applyBorder="1" applyAlignment="1">
      <alignment horizontal="center" vertical="justify" wrapText="1"/>
    </xf>
    <xf numFmtId="0" fontId="25" fillId="2" borderId="12" xfId="1" applyFont="1" applyFill="1" applyBorder="1" applyAlignment="1">
      <alignment horizontal="center" vertical="justify" wrapText="1"/>
    </xf>
    <xf numFmtId="0" fontId="25" fillId="2" borderId="4" xfId="1" applyFont="1" applyFill="1" applyBorder="1" applyAlignment="1">
      <alignment horizontal="center" vertical="justify" wrapText="1"/>
    </xf>
    <xf numFmtId="0" fontId="25" fillId="2" borderId="8" xfId="1" applyFont="1" applyFill="1" applyBorder="1" applyAlignment="1">
      <alignment vertical="justify" wrapText="1"/>
    </xf>
    <xf numFmtId="0" fontId="25" fillId="2" borderId="9" xfId="1" applyFont="1" applyFill="1" applyBorder="1" applyAlignment="1">
      <alignment vertical="justify" wrapText="1"/>
    </xf>
    <xf numFmtId="0" fontId="25" fillId="2" borderId="10" xfId="1" applyFont="1" applyFill="1" applyBorder="1" applyAlignment="1">
      <alignment vertical="justify" wrapText="1"/>
    </xf>
    <xf numFmtId="0" fontId="25" fillId="2" borderId="11" xfId="1" applyFont="1" applyFill="1" applyBorder="1" applyAlignment="1">
      <alignment vertical="justify" wrapText="1"/>
    </xf>
    <xf numFmtId="0" fontId="25" fillId="2" borderId="12" xfId="1" applyFont="1" applyFill="1" applyBorder="1" applyAlignment="1">
      <alignment vertical="justify" wrapText="1"/>
    </xf>
    <xf numFmtId="0" fontId="25" fillId="2" borderId="4" xfId="1" applyFont="1" applyFill="1" applyBorder="1" applyAlignment="1">
      <alignment vertical="justify" wrapText="1"/>
    </xf>
    <xf numFmtId="0" fontId="15" fillId="0" borderId="9" xfId="0" applyFont="1" applyBorder="1" applyAlignment="1">
      <alignment vertical="justify" wrapText="1"/>
    </xf>
    <xf numFmtId="0" fontId="15" fillId="0" borderId="10" xfId="0" applyFont="1" applyBorder="1" applyAlignment="1">
      <alignment vertical="justify" wrapText="1"/>
    </xf>
    <xf numFmtId="0" fontId="15" fillId="0" borderId="11" xfId="0" applyFont="1" applyBorder="1" applyAlignment="1">
      <alignment vertical="justify" wrapText="1"/>
    </xf>
    <xf numFmtId="0" fontId="15" fillId="0" borderId="12" xfId="0" applyFont="1" applyBorder="1" applyAlignment="1">
      <alignment vertical="justify" wrapText="1"/>
    </xf>
    <xf numFmtId="0" fontId="15" fillId="0" borderId="4" xfId="0" applyFont="1" applyBorder="1" applyAlignment="1">
      <alignment vertical="justify" wrapText="1"/>
    </xf>
    <xf numFmtId="0" fontId="18" fillId="0" borderId="0" xfId="0" applyFont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2" borderId="6" xfId="1" applyFont="1" applyFill="1" applyBorder="1" applyAlignment="1">
      <alignment horizontal="center" vertical="top" wrapText="1"/>
    </xf>
    <xf numFmtId="0" fontId="21" fillId="2" borderId="3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vertical="justify" wrapText="1"/>
    </xf>
    <xf numFmtId="0" fontId="5" fillId="2" borderId="1" xfId="1" applyFont="1" applyFill="1" applyBorder="1" applyAlignment="1">
      <alignment vertical="justify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left" vertical="top" wrapText="1"/>
    </xf>
    <xf numFmtId="0" fontId="21" fillId="2" borderId="3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vertical="justify" wrapText="1"/>
    </xf>
    <xf numFmtId="0" fontId="5" fillId="2" borderId="9" xfId="1" applyFont="1" applyFill="1" applyBorder="1" applyAlignment="1">
      <alignment vertical="justify" wrapText="1"/>
    </xf>
    <xf numFmtId="0" fontId="5" fillId="2" borderId="10" xfId="1" applyFont="1" applyFill="1" applyBorder="1" applyAlignment="1">
      <alignment vertical="justify" wrapText="1"/>
    </xf>
    <xf numFmtId="0" fontId="5" fillId="2" borderId="11" xfId="1" applyFont="1" applyFill="1" applyBorder="1" applyAlignment="1">
      <alignment vertical="justify" wrapText="1"/>
    </xf>
    <xf numFmtId="0" fontId="5" fillId="2" borderId="12" xfId="1" applyFont="1" applyFill="1" applyBorder="1" applyAlignment="1">
      <alignment vertical="justify" wrapText="1"/>
    </xf>
    <xf numFmtId="0" fontId="5" fillId="2" borderId="4" xfId="1" applyFont="1" applyFill="1" applyBorder="1" applyAlignment="1">
      <alignment vertical="justify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textRotation="90" wrapText="1"/>
    </xf>
    <xf numFmtId="0" fontId="5" fillId="0" borderId="7" xfId="1" applyFont="1" applyBorder="1" applyAlignment="1">
      <alignment horizontal="left" textRotation="90" wrapText="1"/>
    </xf>
    <xf numFmtId="0" fontId="5" fillId="0" borderId="5" xfId="1" applyFont="1" applyBorder="1" applyAlignment="1">
      <alignment horizontal="left" textRotation="90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0" fillId="0" borderId="0" xfId="0" applyAlignment="1">
      <alignment horizontal="left"/>
    </xf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0" borderId="6" xfId="0" applyBorder="1" applyAlignment="1"/>
    <xf numFmtId="0" fontId="0" fillId="0" borderId="3" xfId="0" applyBorder="1" applyAlignment="1"/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2" xfId="0" applyFont="1" applyBorder="1" applyAlignment="1"/>
    <xf numFmtId="0" fontId="10" fillId="0" borderId="4" xfId="0" applyFont="1" applyBorder="1" applyAlignment="1"/>
    <xf numFmtId="0" fontId="8" fillId="0" borderId="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5" fillId="3" borderId="8" xfId="0" applyFont="1" applyFill="1" applyBorder="1" applyAlignment="1">
      <alignment horizontal="center" vertical="justify" wrapText="1"/>
    </xf>
    <xf numFmtId="0" fontId="25" fillId="3" borderId="9" xfId="0" applyFont="1" applyFill="1" applyBorder="1" applyAlignment="1">
      <alignment horizontal="center" vertical="justify" wrapText="1"/>
    </xf>
    <xf numFmtId="0" fontId="25" fillId="3" borderId="10" xfId="0" applyFont="1" applyFill="1" applyBorder="1" applyAlignment="1">
      <alignment horizontal="center" vertical="justify" wrapText="1"/>
    </xf>
    <xf numFmtId="0" fontId="25" fillId="3" borderId="11" xfId="0" applyFont="1" applyFill="1" applyBorder="1" applyAlignment="1">
      <alignment horizontal="center" vertical="justify" wrapText="1"/>
    </xf>
    <xf numFmtId="0" fontId="25" fillId="3" borderId="16" xfId="0" applyFont="1" applyFill="1" applyBorder="1" applyAlignment="1">
      <alignment horizontal="center" vertical="justify" wrapText="1"/>
    </xf>
    <xf numFmtId="0" fontId="25" fillId="3" borderId="17" xfId="0" applyFont="1" applyFill="1" applyBorder="1" applyAlignment="1">
      <alignment horizontal="center" vertical="justify" wrapText="1"/>
    </xf>
    <xf numFmtId="0" fontId="20" fillId="2" borderId="8" xfId="1" applyFont="1" applyFill="1" applyBorder="1" applyAlignment="1">
      <alignment vertical="justify" wrapText="1"/>
    </xf>
    <xf numFmtId="0" fontId="32" fillId="0" borderId="9" xfId="0" applyFont="1" applyBorder="1" applyAlignment="1">
      <alignment vertical="justify" wrapText="1"/>
    </xf>
    <xf numFmtId="0" fontId="32" fillId="0" borderId="10" xfId="0" applyFont="1" applyBorder="1" applyAlignment="1">
      <alignment vertical="justify" wrapText="1"/>
    </xf>
    <xf numFmtId="0" fontId="32" fillId="0" borderId="11" xfId="0" applyFont="1" applyBorder="1" applyAlignment="1">
      <alignment vertical="justify" wrapText="1"/>
    </xf>
    <xf numFmtId="0" fontId="32" fillId="0" borderId="12" xfId="0" applyFont="1" applyBorder="1" applyAlignment="1">
      <alignment vertical="justify" wrapText="1"/>
    </xf>
    <xf numFmtId="0" fontId="32" fillId="0" borderId="4" xfId="0" applyFont="1" applyBorder="1" applyAlignment="1">
      <alignment vertical="justify" wrapText="1"/>
    </xf>
    <xf numFmtId="0" fontId="20" fillId="2" borderId="1" xfId="1" applyFont="1" applyFill="1" applyBorder="1" applyAlignment="1">
      <alignment horizontal="center" vertical="center" textRotation="90" wrapText="1"/>
    </xf>
    <xf numFmtId="0" fontId="20" fillId="2" borderId="7" xfId="1" applyFont="1" applyFill="1" applyBorder="1" applyAlignment="1">
      <alignment horizontal="center" vertical="center" textRotation="90" wrapText="1"/>
    </xf>
    <xf numFmtId="0" fontId="20" fillId="2" borderId="5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zoomScale="60" zoomScaleNormal="60" workbookViewId="0">
      <selection sqref="A1:XFD1048576"/>
    </sheetView>
  </sheetViews>
  <sheetFormatPr defaultRowHeight="15" x14ac:dyDescent="0.25"/>
  <cols>
    <col min="1" max="1" width="4.5703125" customWidth="1"/>
    <col min="2" max="2" width="35.140625" customWidth="1"/>
    <col min="3" max="3" width="7.28515625" style="40" customWidth="1"/>
    <col min="4" max="5" width="5.7109375" style="39" customWidth="1"/>
    <col min="6" max="6" width="8.5703125" style="39" customWidth="1"/>
    <col min="7" max="7" width="12.42578125" style="39" customWidth="1"/>
    <col min="8" max="11" width="9.85546875" style="39" customWidth="1"/>
    <col min="12" max="12" width="5.7109375" customWidth="1"/>
    <col min="13" max="13" width="11.28515625" customWidth="1"/>
    <col min="14" max="14" width="7.7109375" customWidth="1"/>
    <col min="15" max="15" width="10.140625" customWidth="1"/>
    <col min="16" max="16" width="7.7109375" customWidth="1"/>
    <col min="17" max="17" width="10.28515625" customWidth="1"/>
    <col min="18" max="18" width="6.28515625" customWidth="1"/>
    <col min="19" max="19" width="8.42578125" customWidth="1"/>
    <col min="20" max="20" width="12.28515625" customWidth="1"/>
  </cols>
  <sheetData>
    <row r="1" spans="1:24" s="64" customFormat="1" ht="15.95" customHeight="1" x14ac:dyDescent="0.3">
      <c r="A1" s="147"/>
      <c r="B1" s="147"/>
      <c r="C1" s="147"/>
      <c r="D1" s="147"/>
      <c r="E1" s="147"/>
      <c r="F1" s="147"/>
      <c r="L1" s="146" t="s">
        <v>126</v>
      </c>
      <c r="M1" s="146"/>
      <c r="N1" s="146"/>
      <c r="O1" s="146"/>
      <c r="P1" s="146"/>
      <c r="Q1" s="146"/>
      <c r="R1" s="146"/>
      <c r="S1" s="146"/>
      <c r="T1" s="146"/>
    </row>
    <row r="2" spans="1:24" s="92" customFormat="1" ht="12.95" customHeight="1" x14ac:dyDescent="0.3">
      <c r="A2" s="148"/>
      <c r="B2" s="148"/>
      <c r="C2" s="148"/>
      <c r="D2" s="148"/>
      <c r="E2" s="148"/>
      <c r="F2" s="148"/>
      <c r="L2" s="146" t="s">
        <v>127</v>
      </c>
      <c r="M2" s="146"/>
      <c r="N2" s="146"/>
      <c r="O2" s="146"/>
      <c r="P2" s="146"/>
      <c r="Q2" s="146"/>
      <c r="R2" s="146"/>
      <c r="S2" s="146"/>
      <c r="T2" s="146"/>
    </row>
    <row r="3" spans="1:24" s="92" customFormat="1" ht="15" customHeight="1" x14ac:dyDescent="0.3">
      <c r="A3" s="148"/>
      <c r="B3" s="148"/>
      <c r="C3" s="148"/>
      <c r="D3" s="148"/>
      <c r="E3" s="148"/>
      <c r="F3" s="148"/>
      <c r="L3" s="146" t="s">
        <v>60</v>
      </c>
      <c r="M3" s="146"/>
      <c r="N3" s="146"/>
      <c r="O3" s="146"/>
      <c r="P3" s="146"/>
      <c r="Q3" s="146"/>
      <c r="R3" s="146"/>
      <c r="S3" s="146"/>
      <c r="T3" s="146"/>
    </row>
    <row r="4" spans="1:24" s="92" customFormat="1" ht="12.75" customHeight="1" x14ac:dyDescent="0.3">
      <c r="A4" s="94"/>
      <c r="B4" s="94"/>
      <c r="C4" s="94"/>
      <c r="D4" s="94"/>
      <c r="E4" s="94"/>
      <c r="F4" s="94"/>
      <c r="L4" s="146" t="s">
        <v>132</v>
      </c>
      <c r="M4" s="146"/>
      <c r="N4" s="146"/>
      <c r="O4" s="146"/>
      <c r="P4" s="146"/>
      <c r="Q4" s="146"/>
      <c r="R4" s="146"/>
      <c r="S4" s="146"/>
      <c r="T4" s="146"/>
    </row>
    <row r="5" spans="1:24" s="93" customFormat="1" ht="17.25" customHeight="1" x14ac:dyDescent="0.3">
      <c r="A5" s="149"/>
      <c r="B5" s="149"/>
      <c r="C5" s="149"/>
      <c r="D5" s="149"/>
      <c r="E5" s="149"/>
      <c r="F5" s="149"/>
      <c r="L5" s="146" t="s">
        <v>128</v>
      </c>
      <c r="M5" s="146"/>
      <c r="N5" s="146"/>
      <c r="O5" s="146"/>
      <c r="P5" s="146"/>
      <c r="Q5" s="146"/>
      <c r="R5" s="146"/>
      <c r="S5" s="146"/>
      <c r="T5" s="146"/>
    </row>
    <row r="6" spans="1:24" ht="17.25" customHeight="1" x14ac:dyDescent="0.25">
      <c r="A6" s="65" t="s">
        <v>130</v>
      </c>
      <c r="B6" s="47"/>
      <c r="C6" s="95"/>
      <c r="D6" s="96"/>
      <c r="E6" s="96"/>
      <c r="F6" s="96"/>
      <c r="G6" s="96"/>
      <c r="H6" s="96"/>
      <c r="I6" s="96"/>
      <c r="J6" s="96"/>
      <c r="K6" s="96"/>
      <c r="L6" s="110" t="s">
        <v>129</v>
      </c>
      <c r="M6" s="110"/>
      <c r="N6" s="110"/>
      <c r="O6" s="110"/>
      <c r="P6" s="110"/>
      <c r="Q6" s="110"/>
      <c r="R6" s="110"/>
      <c r="S6" s="110"/>
      <c r="T6" s="110"/>
    </row>
    <row r="7" spans="1:24" s="63" customFormat="1" ht="22.5" customHeight="1" x14ac:dyDescent="0.25">
      <c r="A7" s="66" t="s">
        <v>133</v>
      </c>
      <c r="B7" s="66"/>
      <c r="C7" s="67"/>
      <c r="D7" s="68"/>
      <c r="E7" s="68"/>
      <c r="F7" s="68"/>
      <c r="G7" s="68"/>
      <c r="H7" s="68"/>
      <c r="I7" s="68"/>
      <c r="J7" s="68"/>
      <c r="K7" s="68"/>
      <c r="L7" s="66"/>
      <c r="M7" s="66"/>
      <c r="N7" s="66"/>
      <c r="O7" s="66"/>
      <c r="P7" s="66"/>
      <c r="Q7" s="66"/>
      <c r="R7" s="66"/>
      <c r="S7" s="66"/>
      <c r="T7" s="66"/>
    </row>
    <row r="8" spans="1:24" ht="12" customHeight="1" x14ac:dyDescent="0.25">
      <c r="A8" s="120" t="s">
        <v>7</v>
      </c>
      <c r="B8" s="123" t="s">
        <v>8</v>
      </c>
      <c r="C8" s="126" t="s">
        <v>9</v>
      </c>
      <c r="D8" s="126" t="s">
        <v>10</v>
      </c>
      <c r="E8" s="126" t="s">
        <v>11</v>
      </c>
      <c r="F8" s="126" t="s">
        <v>12</v>
      </c>
      <c r="G8" s="126" t="s">
        <v>95</v>
      </c>
      <c r="H8" s="129" t="s">
        <v>115</v>
      </c>
      <c r="I8" s="130"/>
      <c r="J8" s="129" t="s">
        <v>116</v>
      </c>
      <c r="K8" s="130"/>
      <c r="L8" s="135" t="s">
        <v>13</v>
      </c>
      <c r="M8" s="136"/>
      <c r="N8" s="135" t="s">
        <v>14</v>
      </c>
      <c r="O8" s="136"/>
      <c r="P8" s="135" t="s">
        <v>15</v>
      </c>
      <c r="Q8" s="136"/>
      <c r="R8" s="135" t="s">
        <v>110</v>
      </c>
      <c r="S8" s="141"/>
      <c r="T8" s="120" t="s">
        <v>16</v>
      </c>
    </row>
    <row r="9" spans="1:24" ht="20.100000000000001" customHeight="1" x14ac:dyDescent="0.25">
      <c r="A9" s="121"/>
      <c r="B9" s="124"/>
      <c r="C9" s="127"/>
      <c r="D9" s="127"/>
      <c r="E9" s="127"/>
      <c r="F9" s="127"/>
      <c r="G9" s="127"/>
      <c r="H9" s="131"/>
      <c r="I9" s="132"/>
      <c r="J9" s="131"/>
      <c r="K9" s="132"/>
      <c r="L9" s="137"/>
      <c r="M9" s="138"/>
      <c r="N9" s="137"/>
      <c r="O9" s="138"/>
      <c r="P9" s="137"/>
      <c r="Q9" s="138"/>
      <c r="R9" s="142"/>
      <c r="S9" s="143"/>
      <c r="T9" s="121"/>
    </row>
    <row r="10" spans="1:24" ht="20.100000000000001" customHeight="1" x14ac:dyDescent="0.25">
      <c r="A10" s="121"/>
      <c r="B10" s="124"/>
      <c r="C10" s="127"/>
      <c r="D10" s="127"/>
      <c r="E10" s="127"/>
      <c r="F10" s="127"/>
      <c r="G10" s="127"/>
      <c r="H10" s="133"/>
      <c r="I10" s="134"/>
      <c r="J10" s="133"/>
      <c r="K10" s="134"/>
      <c r="L10" s="139"/>
      <c r="M10" s="140"/>
      <c r="N10" s="139"/>
      <c r="O10" s="140"/>
      <c r="P10" s="139"/>
      <c r="Q10" s="140"/>
      <c r="R10" s="144"/>
      <c r="S10" s="145"/>
      <c r="T10" s="121"/>
      <c r="U10" s="62"/>
      <c r="V10" s="62"/>
      <c r="W10" s="62"/>
      <c r="X10" s="62"/>
    </row>
    <row r="11" spans="1:24" s="61" customFormat="1" ht="12.95" customHeight="1" x14ac:dyDescent="0.25">
      <c r="A11" s="122"/>
      <c r="B11" s="125"/>
      <c r="C11" s="128"/>
      <c r="D11" s="128"/>
      <c r="E11" s="128"/>
      <c r="F11" s="128"/>
      <c r="G11" s="128"/>
      <c r="H11" s="69" t="s">
        <v>17</v>
      </c>
      <c r="I11" s="69" t="s">
        <v>18</v>
      </c>
      <c r="J11" s="69" t="s">
        <v>17</v>
      </c>
      <c r="K11" s="69" t="s">
        <v>18</v>
      </c>
      <c r="L11" s="70" t="s">
        <v>17</v>
      </c>
      <c r="M11" s="70" t="s">
        <v>18</v>
      </c>
      <c r="N11" s="70" t="s">
        <v>17</v>
      </c>
      <c r="O11" s="70" t="s">
        <v>18</v>
      </c>
      <c r="P11" s="70" t="s">
        <v>17</v>
      </c>
      <c r="Q11" s="70" t="s">
        <v>18</v>
      </c>
      <c r="R11" s="71" t="s">
        <v>17</v>
      </c>
      <c r="S11" s="71" t="s">
        <v>18</v>
      </c>
      <c r="T11" s="122"/>
      <c r="U11" s="62"/>
      <c r="V11" s="62"/>
      <c r="W11" s="62"/>
      <c r="X11" s="62"/>
    </row>
    <row r="12" spans="1:24" ht="12" customHeight="1" x14ac:dyDescent="0.25">
      <c r="A12" s="72">
        <v>1</v>
      </c>
      <c r="B12" s="72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73">
        <v>9</v>
      </c>
      <c r="J12" s="73">
        <v>10</v>
      </c>
      <c r="K12" s="73">
        <v>11</v>
      </c>
      <c r="L12" s="73">
        <v>12</v>
      </c>
      <c r="M12" s="73">
        <v>13</v>
      </c>
      <c r="N12" s="73">
        <v>14</v>
      </c>
      <c r="O12" s="73">
        <v>15</v>
      </c>
      <c r="P12" s="73">
        <v>16</v>
      </c>
      <c r="Q12" s="73">
        <v>17</v>
      </c>
      <c r="R12" s="73">
        <v>18</v>
      </c>
      <c r="S12" s="73">
        <v>19</v>
      </c>
      <c r="T12" s="73">
        <v>20</v>
      </c>
    </row>
    <row r="13" spans="1:24" ht="17.100000000000001" customHeight="1" x14ac:dyDescent="0.25">
      <c r="A13" s="113" t="s">
        <v>111</v>
      </c>
      <c r="B13" s="114"/>
      <c r="C13" s="74"/>
      <c r="D13" s="73"/>
      <c r="E13" s="73"/>
      <c r="F13" s="73"/>
      <c r="G13" s="73"/>
      <c r="H13" s="73"/>
      <c r="I13" s="73"/>
      <c r="J13" s="73"/>
      <c r="K13" s="73"/>
      <c r="L13" s="72"/>
      <c r="M13" s="75"/>
      <c r="N13" s="72"/>
      <c r="O13" s="72"/>
      <c r="P13" s="76"/>
      <c r="Q13" s="76"/>
      <c r="R13" s="76"/>
      <c r="S13" s="76"/>
      <c r="T13" s="75"/>
    </row>
    <row r="14" spans="1:24" ht="17.100000000000001" customHeight="1" x14ac:dyDescent="0.25">
      <c r="A14" s="72">
        <v>1</v>
      </c>
      <c r="B14" s="77" t="s">
        <v>20</v>
      </c>
      <c r="C14" s="78">
        <v>1210.0999999999999</v>
      </c>
      <c r="D14" s="73">
        <v>13</v>
      </c>
      <c r="E14" s="73">
        <v>1</v>
      </c>
      <c r="F14" s="73">
        <v>5726</v>
      </c>
      <c r="G14" s="73">
        <v>5726</v>
      </c>
      <c r="H14" s="73"/>
      <c r="I14" s="73"/>
      <c r="J14" s="73"/>
      <c r="K14" s="73"/>
      <c r="L14" s="72">
        <v>50</v>
      </c>
      <c r="M14" s="75">
        <v>2863</v>
      </c>
      <c r="N14" s="72"/>
      <c r="O14" s="72"/>
      <c r="P14" s="76"/>
      <c r="Q14" s="76"/>
      <c r="R14" s="76"/>
      <c r="S14" s="76"/>
      <c r="T14" s="75">
        <f>G14+M14</f>
        <v>8589</v>
      </c>
    </row>
    <row r="15" spans="1:24" ht="27" customHeight="1" x14ac:dyDescent="0.25">
      <c r="A15" s="79">
        <v>2</v>
      </c>
      <c r="B15" s="77" t="s">
        <v>118</v>
      </c>
      <c r="C15" s="78">
        <v>1210.0999999999999</v>
      </c>
      <c r="D15" s="73"/>
      <c r="E15" s="73">
        <v>1</v>
      </c>
      <c r="F15" s="73">
        <v>5440</v>
      </c>
      <c r="G15" s="73">
        <v>5440</v>
      </c>
      <c r="H15" s="73"/>
      <c r="I15" s="73"/>
      <c r="J15" s="73">
        <v>10</v>
      </c>
      <c r="K15" s="73">
        <v>544</v>
      </c>
      <c r="L15" s="72">
        <v>50</v>
      </c>
      <c r="M15" s="75">
        <v>2720</v>
      </c>
      <c r="N15" s="72"/>
      <c r="O15" s="72"/>
      <c r="P15" s="76"/>
      <c r="Q15" s="76"/>
      <c r="R15" s="76"/>
      <c r="S15" s="76"/>
      <c r="T15" s="75">
        <f>M15+K15+G15</f>
        <v>8704</v>
      </c>
    </row>
    <row r="16" spans="1:24" ht="27" customHeight="1" x14ac:dyDescent="0.25">
      <c r="A16" s="79">
        <v>3</v>
      </c>
      <c r="B16" s="77" t="s">
        <v>119</v>
      </c>
      <c r="C16" s="78">
        <v>1210.0999999999999</v>
      </c>
      <c r="D16" s="73"/>
      <c r="E16" s="73">
        <v>1</v>
      </c>
      <c r="F16" s="73">
        <v>5440</v>
      </c>
      <c r="G16" s="73">
        <v>5440</v>
      </c>
      <c r="H16" s="73"/>
      <c r="I16" s="73"/>
      <c r="J16" s="73"/>
      <c r="K16" s="73"/>
      <c r="L16" s="72">
        <v>50</v>
      </c>
      <c r="M16" s="75">
        <v>2720</v>
      </c>
      <c r="N16" s="72"/>
      <c r="O16" s="72"/>
      <c r="P16" s="76"/>
      <c r="Q16" s="76"/>
      <c r="R16" s="76"/>
      <c r="S16" s="76"/>
      <c r="T16" s="75">
        <f t="shared" ref="T16:T18" si="0">G16+M16</f>
        <v>8160</v>
      </c>
    </row>
    <row r="17" spans="1:20" ht="15" customHeight="1" x14ac:dyDescent="0.25">
      <c r="A17" s="79">
        <v>4</v>
      </c>
      <c r="B17" s="80" t="s">
        <v>120</v>
      </c>
      <c r="C17" s="78">
        <v>1231</v>
      </c>
      <c r="D17" s="73"/>
      <c r="E17" s="73">
        <v>1</v>
      </c>
      <c r="F17" s="73">
        <v>5153</v>
      </c>
      <c r="G17" s="73">
        <v>5153</v>
      </c>
      <c r="H17" s="73"/>
      <c r="I17" s="73"/>
      <c r="J17" s="73"/>
      <c r="K17" s="73"/>
      <c r="L17" s="72">
        <v>50</v>
      </c>
      <c r="M17" s="75">
        <v>2576.5</v>
      </c>
      <c r="N17" s="72"/>
      <c r="O17" s="72"/>
      <c r="P17" s="72"/>
      <c r="Q17" s="72"/>
      <c r="R17" s="72"/>
      <c r="S17" s="72"/>
      <c r="T17" s="75">
        <f t="shared" si="0"/>
        <v>7729.5</v>
      </c>
    </row>
    <row r="18" spans="1:20" ht="15" customHeight="1" x14ac:dyDescent="0.25">
      <c r="A18" s="79">
        <v>5</v>
      </c>
      <c r="B18" s="80" t="s">
        <v>24</v>
      </c>
      <c r="C18" s="78">
        <v>1239</v>
      </c>
      <c r="D18" s="73">
        <v>8</v>
      </c>
      <c r="E18" s="73">
        <v>1</v>
      </c>
      <c r="F18" s="73">
        <v>3447</v>
      </c>
      <c r="G18" s="73">
        <v>3447</v>
      </c>
      <c r="H18" s="73"/>
      <c r="I18" s="73"/>
      <c r="J18" s="73"/>
      <c r="K18" s="73"/>
      <c r="L18" s="72">
        <v>50</v>
      </c>
      <c r="M18" s="75">
        <v>1723.5</v>
      </c>
      <c r="N18" s="72"/>
      <c r="O18" s="72"/>
      <c r="P18" s="72"/>
      <c r="Q18" s="72"/>
      <c r="R18" s="72"/>
      <c r="S18" s="72"/>
      <c r="T18" s="75">
        <f t="shared" si="0"/>
        <v>5170.5</v>
      </c>
    </row>
    <row r="19" spans="1:20" ht="17.100000000000001" customHeight="1" x14ac:dyDescent="0.25">
      <c r="A19" s="111" t="s">
        <v>43</v>
      </c>
      <c r="B19" s="112"/>
      <c r="C19" s="74"/>
      <c r="D19" s="73"/>
      <c r="E19" s="81">
        <v>5</v>
      </c>
      <c r="F19" s="73"/>
      <c r="G19" s="82">
        <f>SUM(G14:G18)</f>
        <v>25206</v>
      </c>
      <c r="H19" s="81"/>
      <c r="I19" s="81"/>
      <c r="J19" s="81"/>
      <c r="K19" s="81">
        <v>544</v>
      </c>
      <c r="L19" s="72"/>
      <c r="M19" s="82">
        <f>SUM(M14:M18)</f>
        <v>12603</v>
      </c>
      <c r="N19" s="72"/>
      <c r="O19" s="72"/>
      <c r="P19" s="72"/>
      <c r="Q19" s="72"/>
      <c r="R19" s="72"/>
      <c r="S19" s="72"/>
      <c r="T19" s="82">
        <f>SUM(T14:T18)</f>
        <v>38353</v>
      </c>
    </row>
    <row r="20" spans="1:20" ht="17.100000000000001" customHeight="1" x14ac:dyDescent="0.25">
      <c r="A20" s="113" t="s">
        <v>23</v>
      </c>
      <c r="B20" s="114"/>
      <c r="C20" s="74"/>
      <c r="D20" s="73"/>
      <c r="E20" s="73"/>
      <c r="F20" s="73"/>
      <c r="G20" s="73"/>
      <c r="H20" s="73"/>
      <c r="I20" s="73"/>
      <c r="J20" s="73"/>
      <c r="K20" s="73"/>
      <c r="L20" s="72"/>
      <c r="M20" s="72"/>
      <c r="N20" s="72"/>
      <c r="O20" s="72"/>
      <c r="P20" s="72"/>
      <c r="Q20" s="72"/>
      <c r="R20" s="72"/>
      <c r="S20" s="72"/>
      <c r="T20" s="75"/>
    </row>
    <row r="21" spans="1:20" ht="17.100000000000001" customHeight="1" x14ac:dyDescent="0.25">
      <c r="A21" s="79">
        <v>1</v>
      </c>
      <c r="B21" s="77" t="s">
        <v>121</v>
      </c>
      <c r="C21" s="74">
        <v>3433</v>
      </c>
      <c r="D21" s="73">
        <v>9</v>
      </c>
      <c r="E21" s="73">
        <v>2</v>
      </c>
      <c r="F21" s="73">
        <v>3636</v>
      </c>
      <c r="G21" s="73">
        <v>7272</v>
      </c>
      <c r="H21" s="73"/>
      <c r="I21" s="73"/>
      <c r="J21" s="73"/>
      <c r="K21" s="73"/>
      <c r="L21" s="72">
        <v>50</v>
      </c>
      <c r="M21" s="72">
        <v>3636</v>
      </c>
      <c r="N21" s="72"/>
      <c r="O21" s="72"/>
      <c r="P21" s="72"/>
      <c r="Q21" s="72"/>
      <c r="R21" s="72"/>
      <c r="S21" s="72"/>
      <c r="T21" s="75">
        <v>10908</v>
      </c>
    </row>
    <row r="22" spans="1:20" ht="15" customHeight="1" x14ac:dyDescent="0.25">
      <c r="A22" s="79">
        <v>2</v>
      </c>
      <c r="B22" s="80" t="s">
        <v>125</v>
      </c>
      <c r="C22" s="78">
        <v>3115</v>
      </c>
      <c r="D22" s="73">
        <v>6</v>
      </c>
      <c r="E22" s="73">
        <v>1</v>
      </c>
      <c r="F22" s="73">
        <v>3048</v>
      </c>
      <c r="G22" s="73">
        <v>3048</v>
      </c>
      <c r="H22" s="73"/>
      <c r="I22" s="73"/>
      <c r="J22" s="73"/>
      <c r="K22" s="73"/>
      <c r="L22" s="72"/>
      <c r="M22" s="75"/>
      <c r="N22" s="72"/>
      <c r="O22" s="72"/>
      <c r="P22" s="72"/>
      <c r="Q22" s="72"/>
      <c r="R22" s="72"/>
      <c r="S22" s="72"/>
      <c r="T22" s="75">
        <v>3048</v>
      </c>
    </row>
    <row r="23" spans="1:20" ht="17.100000000000001" customHeight="1" x14ac:dyDescent="0.25">
      <c r="A23" s="79">
        <v>3</v>
      </c>
      <c r="B23" s="77" t="s">
        <v>124</v>
      </c>
      <c r="C23" s="74">
        <v>3423</v>
      </c>
      <c r="D23" s="73">
        <v>6</v>
      </c>
      <c r="E23" s="73">
        <v>0.5</v>
      </c>
      <c r="F23" s="73">
        <v>3048</v>
      </c>
      <c r="G23" s="73">
        <v>1524</v>
      </c>
      <c r="H23" s="73"/>
      <c r="I23" s="73"/>
      <c r="J23" s="73"/>
      <c r="K23" s="73"/>
      <c r="L23" s="72"/>
      <c r="M23" s="72"/>
      <c r="N23" s="72"/>
      <c r="O23" s="72"/>
      <c r="P23" s="72"/>
      <c r="Q23" s="72"/>
      <c r="R23" s="72"/>
      <c r="S23" s="72"/>
      <c r="T23" s="75">
        <v>1524</v>
      </c>
    </row>
    <row r="24" spans="1:20" ht="17.100000000000001" customHeight="1" x14ac:dyDescent="0.25">
      <c r="A24" s="79">
        <v>4</v>
      </c>
      <c r="B24" s="80" t="s">
        <v>27</v>
      </c>
      <c r="C24" s="74">
        <v>4115</v>
      </c>
      <c r="D24" s="73">
        <v>5</v>
      </c>
      <c r="E24" s="83">
        <v>1</v>
      </c>
      <c r="F24" s="73">
        <v>2859</v>
      </c>
      <c r="G24" s="73">
        <v>2859</v>
      </c>
      <c r="H24" s="73"/>
      <c r="I24" s="73"/>
      <c r="J24" s="73"/>
      <c r="K24" s="73"/>
      <c r="L24" s="72">
        <v>50</v>
      </c>
      <c r="M24" s="72">
        <v>1429.5</v>
      </c>
      <c r="N24" s="72"/>
      <c r="O24" s="72"/>
      <c r="P24" s="72"/>
      <c r="Q24" s="72"/>
      <c r="R24" s="72">
        <v>5</v>
      </c>
      <c r="S24" s="72">
        <v>142.94999999999999</v>
      </c>
      <c r="T24" s="75">
        <v>4431.45</v>
      </c>
    </row>
    <row r="25" spans="1:20" ht="17.100000000000001" customHeight="1" x14ac:dyDescent="0.25">
      <c r="A25" s="79">
        <v>5</v>
      </c>
      <c r="B25" s="80" t="s">
        <v>31</v>
      </c>
      <c r="C25" s="74">
        <v>4222</v>
      </c>
      <c r="D25" s="73">
        <v>5</v>
      </c>
      <c r="E25" s="83">
        <v>2</v>
      </c>
      <c r="F25" s="73">
        <v>2859</v>
      </c>
      <c r="G25" s="73">
        <v>5718</v>
      </c>
      <c r="H25" s="73"/>
      <c r="I25" s="73"/>
      <c r="J25" s="73"/>
      <c r="K25" s="73"/>
      <c r="L25" s="72"/>
      <c r="M25" s="72"/>
      <c r="N25" s="72"/>
      <c r="O25" s="72"/>
      <c r="P25" s="72"/>
      <c r="Q25" s="72"/>
      <c r="R25" s="72"/>
      <c r="S25" s="72"/>
      <c r="T25" s="75">
        <v>5718</v>
      </c>
    </row>
    <row r="26" spans="1:20" ht="17.100000000000001" customHeight="1" x14ac:dyDescent="0.25">
      <c r="A26" s="115" t="s">
        <v>43</v>
      </c>
      <c r="B26" s="116"/>
      <c r="C26" s="74"/>
      <c r="D26" s="73"/>
      <c r="E26" s="84">
        <v>6.5</v>
      </c>
      <c r="F26" s="73"/>
      <c r="G26" s="81">
        <f>SUM(G21:G25)</f>
        <v>20421</v>
      </c>
      <c r="H26" s="81"/>
      <c r="I26" s="81"/>
      <c r="J26" s="81"/>
      <c r="K26" s="81"/>
      <c r="L26" s="72"/>
      <c r="M26" s="85">
        <f>SUM(M24+M21)</f>
        <v>5065.5</v>
      </c>
      <c r="N26" s="72"/>
      <c r="O26" s="72"/>
      <c r="P26" s="72"/>
      <c r="Q26" s="72"/>
      <c r="R26" s="72"/>
      <c r="S26" s="85">
        <v>142.94999999999999</v>
      </c>
      <c r="T26" s="86">
        <f>SUM(T21:T25)</f>
        <v>25629.45</v>
      </c>
    </row>
    <row r="27" spans="1:20" ht="17.100000000000001" customHeight="1" x14ac:dyDescent="0.25">
      <c r="A27" s="113" t="s">
        <v>112</v>
      </c>
      <c r="B27" s="114"/>
      <c r="C27" s="74"/>
      <c r="D27" s="73"/>
      <c r="E27" s="83"/>
      <c r="F27" s="73"/>
      <c r="G27" s="73"/>
      <c r="H27" s="73"/>
      <c r="I27" s="73"/>
      <c r="J27" s="73"/>
      <c r="K27" s="73"/>
      <c r="L27" s="72"/>
      <c r="M27" s="72"/>
      <c r="N27" s="72"/>
      <c r="O27" s="72"/>
      <c r="P27" s="72"/>
      <c r="Q27" s="72"/>
      <c r="R27" s="72"/>
      <c r="S27" s="72"/>
      <c r="T27" s="75"/>
    </row>
    <row r="28" spans="1:20" ht="17.100000000000001" customHeight="1" x14ac:dyDescent="0.25">
      <c r="A28" s="72">
        <v>1</v>
      </c>
      <c r="B28" s="87" t="s">
        <v>117</v>
      </c>
      <c r="C28" s="73">
        <v>3231</v>
      </c>
      <c r="D28" s="73">
        <v>6</v>
      </c>
      <c r="E28" s="78">
        <v>1.5</v>
      </c>
      <c r="F28" s="73">
        <v>3048</v>
      </c>
      <c r="G28" s="73">
        <v>4572</v>
      </c>
      <c r="H28" s="73"/>
      <c r="I28" s="73"/>
      <c r="J28" s="73">
        <v>30</v>
      </c>
      <c r="K28" s="73">
        <v>1371.6</v>
      </c>
      <c r="L28" s="72"/>
      <c r="M28" s="72"/>
      <c r="N28" s="72"/>
      <c r="O28" s="72"/>
      <c r="P28" s="72"/>
      <c r="Q28" s="72"/>
      <c r="R28" s="72"/>
      <c r="S28" s="72"/>
      <c r="T28" s="88">
        <v>5943.6</v>
      </c>
    </row>
    <row r="29" spans="1:20" ht="17.100000000000001" customHeight="1" x14ac:dyDescent="0.25">
      <c r="A29" s="79"/>
      <c r="B29" s="115" t="s">
        <v>43</v>
      </c>
      <c r="C29" s="119"/>
      <c r="D29" s="73"/>
      <c r="E29" s="82">
        <v>1.5</v>
      </c>
      <c r="F29" s="73"/>
      <c r="G29" s="81">
        <f>SUM(G28)</f>
        <v>4572</v>
      </c>
      <c r="H29" s="81"/>
      <c r="I29" s="81"/>
      <c r="J29" s="81"/>
      <c r="K29" s="81">
        <v>1371.6</v>
      </c>
      <c r="L29" s="72"/>
      <c r="M29" s="72"/>
      <c r="N29" s="72"/>
      <c r="O29" s="72"/>
      <c r="P29" s="72"/>
      <c r="Q29" s="72"/>
      <c r="R29" s="72"/>
      <c r="S29" s="72"/>
      <c r="T29" s="86">
        <f>SUM(T28)</f>
        <v>5943.6</v>
      </c>
    </row>
    <row r="30" spans="1:20" ht="17.100000000000001" customHeight="1" x14ac:dyDescent="0.25">
      <c r="A30" s="117" t="s">
        <v>113</v>
      </c>
      <c r="B30" s="118"/>
      <c r="C30" s="73"/>
      <c r="D30" s="73"/>
      <c r="E30" s="89"/>
      <c r="F30" s="73"/>
      <c r="G30" s="73"/>
      <c r="H30" s="73"/>
      <c r="I30" s="73"/>
      <c r="J30" s="73"/>
      <c r="K30" s="73"/>
      <c r="L30" s="72"/>
      <c r="M30" s="72"/>
      <c r="N30" s="72"/>
      <c r="O30" s="72"/>
      <c r="P30" s="72"/>
      <c r="Q30" s="72"/>
      <c r="R30" s="72"/>
      <c r="S30" s="72"/>
      <c r="T30" s="75"/>
    </row>
    <row r="31" spans="1:20" ht="17.100000000000001" customHeight="1" x14ac:dyDescent="0.25">
      <c r="A31" s="72">
        <v>2</v>
      </c>
      <c r="B31" s="76" t="s">
        <v>114</v>
      </c>
      <c r="C31" s="73">
        <v>3475</v>
      </c>
      <c r="D31" s="73"/>
      <c r="E31" s="83">
        <v>16</v>
      </c>
      <c r="F31" s="73"/>
      <c r="G31" s="88">
        <v>83602.179999999993</v>
      </c>
      <c r="H31" s="73"/>
      <c r="I31" s="73"/>
      <c r="J31" s="73"/>
      <c r="K31" s="88"/>
      <c r="L31" s="72"/>
      <c r="M31" s="72"/>
      <c r="N31" s="72"/>
      <c r="O31" s="72"/>
      <c r="P31" s="72"/>
      <c r="Q31" s="72"/>
      <c r="R31" s="72"/>
      <c r="S31" s="72"/>
      <c r="T31" s="75">
        <v>83602.179999999993</v>
      </c>
    </row>
    <row r="32" spans="1:20" ht="17.100000000000001" customHeight="1" x14ac:dyDescent="0.25">
      <c r="A32" s="111" t="s">
        <v>43</v>
      </c>
      <c r="B32" s="112"/>
      <c r="C32" s="74"/>
      <c r="D32" s="73"/>
      <c r="E32" s="90">
        <v>16</v>
      </c>
      <c r="F32" s="73"/>
      <c r="G32" s="84">
        <f>SUM(G31)</f>
        <v>83602.179999999993</v>
      </c>
      <c r="H32" s="91"/>
      <c r="I32" s="91"/>
      <c r="J32" s="91"/>
      <c r="K32" s="84"/>
      <c r="L32" s="72"/>
      <c r="M32" s="72"/>
      <c r="N32" s="72"/>
      <c r="O32" s="72"/>
      <c r="P32" s="72"/>
      <c r="Q32" s="75"/>
      <c r="R32" s="75"/>
      <c r="S32" s="86"/>
      <c r="T32" s="82">
        <f>SUM(T31)</f>
        <v>83602.179999999993</v>
      </c>
    </row>
    <row r="33" spans="1:21" ht="17.100000000000001" customHeight="1" x14ac:dyDescent="0.25">
      <c r="A33" s="113" t="s">
        <v>30</v>
      </c>
      <c r="B33" s="114"/>
      <c r="C33" s="74"/>
      <c r="D33" s="73"/>
      <c r="E33" s="73"/>
      <c r="F33" s="73"/>
      <c r="G33" s="73"/>
      <c r="H33" s="73"/>
      <c r="I33" s="73"/>
      <c r="J33" s="73"/>
      <c r="K33" s="73"/>
      <c r="L33" s="72"/>
      <c r="M33" s="72"/>
      <c r="N33" s="72"/>
      <c r="O33" s="72"/>
      <c r="P33" s="72"/>
      <c r="Q33" s="72"/>
      <c r="R33" s="72"/>
      <c r="S33" s="72"/>
      <c r="T33" s="75"/>
    </row>
    <row r="34" spans="1:21" ht="17.100000000000001" customHeight="1" x14ac:dyDescent="0.25">
      <c r="A34" s="79">
        <v>1</v>
      </c>
      <c r="B34" s="77" t="s">
        <v>93</v>
      </c>
      <c r="C34" s="74">
        <v>4222</v>
      </c>
      <c r="D34" s="73">
        <v>5</v>
      </c>
      <c r="E34" s="73">
        <v>2</v>
      </c>
      <c r="F34" s="73">
        <v>2859</v>
      </c>
      <c r="G34" s="73">
        <v>5718</v>
      </c>
      <c r="H34" s="73"/>
      <c r="I34" s="73"/>
      <c r="J34" s="73"/>
      <c r="K34" s="73"/>
      <c r="L34" s="72"/>
      <c r="M34" s="72"/>
      <c r="N34" s="72"/>
      <c r="O34" s="72"/>
      <c r="P34" s="72"/>
      <c r="Q34" s="72"/>
      <c r="R34" s="72"/>
      <c r="S34" s="72"/>
      <c r="T34" s="75">
        <v>5718</v>
      </c>
    </row>
    <row r="35" spans="1:21" ht="17.100000000000001" customHeight="1" x14ac:dyDescent="0.25">
      <c r="A35" s="79">
        <v>2</v>
      </c>
      <c r="B35" s="77" t="s">
        <v>123</v>
      </c>
      <c r="C35" s="74">
        <v>9152</v>
      </c>
      <c r="D35" s="73">
        <v>2</v>
      </c>
      <c r="E35" s="73">
        <v>1</v>
      </c>
      <c r="F35" s="73">
        <v>2291</v>
      </c>
      <c r="G35" s="73">
        <v>2291</v>
      </c>
      <c r="H35" s="73"/>
      <c r="I35" s="73"/>
      <c r="J35" s="73"/>
      <c r="K35" s="73"/>
      <c r="L35" s="72"/>
      <c r="M35" s="72"/>
      <c r="N35" s="72"/>
      <c r="O35" s="72"/>
      <c r="P35" s="72"/>
      <c r="Q35" s="72"/>
      <c r="R35" s="72"/>
      <c r="S35" s="72"/>
      <c r="T35" s="75">
        <v>2291</v>
      </c>
    </row>
    <row r="36" spans="1:21" ht="17.100000000000001" customHeight="1" x14ac:dyDescent="0.25">
      <c r="A36" s="72">
        <v>3</v>
      </c>
      <c r="B36" s="76" t="s">
        <v>32</v>
      </c>
      <c r="C36" s="73">
        <v>9132</v>
      </c>
      <c r="D36" s="73">
        <v>2</v>
      </c>
      <c r="E36" s="73">
        <v>5</v>
      </c>
      <c r="F36" s="73">
        <v>2291</v>
      </c>
      <c r="G36" s="73">
        <f>ROUND(F36*E36,2)</f>
        <v>11455</v>
      </c>
      <c r="H36" s="73"/>
      <c r="I36" s="73"/>
      <c r="J36" s="73"/>
      <c r="K36" s="73"/>
      <c r="L36" s="72"/>
      <c r="M36" s="72"/>
      <c r="N36" s="72"/>
      <c r="O36" s="72"/>
      <c r="P36" s="72">
        <v>10</v>
      </c>
      <c r="Q36" s="75">
        <v>229.1</v>
      </c>
      <c r="R36" s="75"/>
      <c r="S36" s="75"/>
      <c r="T36" s="75">
        <v>12600.5</v>
      </c>
    </row>
    <row r="37" spans="1:21" ht="17.100000000000001" customHeight="1" x14ac:dyDescent="0.25">
      <c r="A37" s="72">
        <v>4</v>
      </c>
      <c r="B37" s="76" t="s">
        <v>92</v>
      </c>
      <c r="C37" s="73">
        <v>9132</v>
      </c>
      <c r="D37" s="73">
        <v>2</v>
      </c>
      <c r="E37" s="73">
        <v>3.5</v>
      </c>
      <c r="F37" s="73">
        <v>2291</v>
      </c>
      <c r="G37" s="73">
        <f t="shared" ref="G37:G44" si="1">ROUND(F37*E37,2)</f>
        <v>8018.5</v>
      </c>
      <c r="H37" s="73"/>
      <c r="I37" s="73"/>
      <c r="J37" s="73"/>
      <c r="K37" s="73"/>
      <c r="L37" s="72"/>
      <c r="M37" s="72"/>
      <c r="N37" s="72"/>
      <c r="O37" s="72"/>
      <c r="P37" s="72"/>
      <c r="Q37" s="72"/>
      <c r="R37" s="72"/>
      <c r="S37" s="72"/>
      <c r="T37" s="75">
        <f>ROUND(F37*E37,2)</f>
        <v>8018.5</v>
      </c>
    </row>
    <row r="38" spans="1:21" ht="17.100000000000001" customHeight="1" x14ac:dyDescent="0.25">
      <c r="A38" s="72">
        <v>5</v>
      </c>
      <c r="B38" s="76" t="s">
        <v>33</v>
      </c>
      <c r="C38" s="73">
        <v>9152</v>
      </c>
      <c r="D38" s="73">
        <v>2</v>
      </c>
      <c r="E38" s="73">
        <v>7</v>
      </c>
      <c r="F38" s="73">
        <v>2291</v>
      </c>
      <c r="G38" s="73">
        <f t="shared" si="1"/>
        <v>16037</v>
      </c>
      <c r="H38" s="73"/>
      <c r="I38" s="73"/>
      <c r="J38" s="73"/>
      <c r="K38" s="73"/>
      <c r="L38" s="72"/>
      <c r="M38" s="72"/>
      <c r="N38" s="72">
        <v>35</v>
      </c>
      <c r="O38" s="75">
        <f>ROUND(F38/167*80*35%,2)</f>
        <v>384.12</v>
      </c>
      <c r="P38" s="72"/>
      <c r="Q38" s="72"/>
      <c r="R38" s="72"/>
      <c r="S38" s="72"/>
      <c r="T38" s="75">
        <f>ROUND((F38+O38)*E38,2)</f>
        <v>18725.84</v>
      </c>
    </row>
    <row r="39" spans="1:21" ht="27" customHeight="1" x14ac:dyDescent="0.25">
      <c r="A39" s="72">
        <v>6</v>
      </c>
      <c r="B39" s="76" t="s">
        <v>104</v>
      </c>
      <c r="C39" s="73">
        <v>7241</v>
      </c>
      <c r="D39" s="73">
        <v>6</v>
      </c>
      <c r="E39" s="73">
        <v>1.5</v>
      </c>
      <c r="F39" s="73">
        <v>3048</v>
      </c>
      <c r="G39" s="73">
        <f>ROUND(F39*E39,2)</f>
        <v>4572</v>
      </c>
      <c r="H39" s="73"/>
      <c r="I39" s="73"/>
      <c r="J39" s="73"/>
      <c r="K39" s="73"/>
      <c r="L39" s="72"/>
      <c r="M39" s="72"/>
      <c r="N39" s="72"/>
      <c r="O39" s="72"/>
      <c r="P39" s="72"/>
      <c r="Q39" s="72"/>
      <c r="R39" s="72"/>
      <c r="S39" s="72"/>
      <c r="T39" s="75">
        <f>ROUND(G39,2)</f>
        <v>4572</v>
      </c>
    </row>
    <row r="40" spans="1:21" ht="27" customHeight="1" x14ac:dyDescent="0.25">
      <c r="A40" s="72">
        <v>7</v>
      </c>
      <c r="B40" s="76" t="s">
        <v>35</v>
      </c>
      <c r="C40" s="73">
        <v>7129</v>
      </c>
      <c r="D40" s="73">
        <v>7</v>
      </c>
      <c r="E40" s="73">
        <v>4</v>
      </c>
      <c r="F40" s="73">
        <v>3237</v>
      </c>
      <c r="G40" s="73">
        <f t="shared" si="1"/>
        <v>12948</v>
      </c>
      <c r="H40" s="73"/>
      <c r="I40" s="73"/>
      <c r="J40" s="73"/>
      <c r="K40" s="73"/>
      <c r="L40" s="72"/>
      <c r="M40" s="72"/>
      <c r="N40" s="72"/>
      <c r="O40" s="72"/>
      <c r="P40" s="72"/>
      <c r="Q40" s="72"/>
      <c r="R40" s="72"/>
      <c r="S40" s="72"/>
      <c r="T40" s="75">
        <f t="shared" ref="T40:T41" si="2">ROUND(G40,2)</f>
        <v>12948</v>
      </c>
    </row>
    <row r="41" spans="1:21" ht="17.100000000000001" customHeight="1" x14ac:dyDescent="0.25">
      <c r="A41" s="72">
        <v>8</v>
      </c>
      <c r="B41" s="76" t="s">
        <v>106</v>
      </c>
      <c r="C41" s="73">
        <v>7233</v>
      </c>
      <c r="D41" s="73">
        <v>5</v>
      </c>
      <c r="E41" s="73">
        <v>3</v>
      </c>
      <c r="F41" s="73">
        <v>2859</v>
      </c>
      <c r="G41" s="73">
        <f t="shared" si="1"/>
        <v>8577</v>
      </c>
      <c r="H41" s="73"/>
      <c r="I41" s="73"/>
      <c r="J41" s="73"/>
      <c r="K41" s="73"/>
      <c r="L41" s="72"/>
      <c r="M41" s="72"/>
      <c r="N41" s="72"/>
      <c r="O41" s="72"/>
      <c r="P41" s="72"/>
      <c r="Q41" s="72"/>
      <c r="R41" s="72"/>
      <c r="S41" s="72"/>
      <c r="T41" s="75">
        <f t="shared" si="2"/>
        <v>8577</v>
      </c>
    </row>
    <row r="42" spans="1:21" ht="17.100000000000001" customHeight="1" x14ac:dyDescent="0.25">
      <c r="A42" s="72">
        <v>9</v>
      </c>
      <c r="B42" s="76" t="s">
        <v>122</v>
      </c>
      <c r="C42" s="73">
        <v>8163</v>
      </c>
      <c r="D42" s="73">
        <v>2</v>
      </c>
      <c r="E42" s="73">
        <v>1</v>
      </c>
      <c r="F42" s="73">
        <v>2291</v>
      </c>
      <c r="G42" s="73">
        <f t="shared" si="1"/>
        <v>2291</v>
      </c>
      <c r="H42" s="73"/>
      <c r="I42" s="73"/>
      <c r="J42" s="73"/>
      <c r="K42" s="73"/>
      <c r="L42" s="72"/>
      <c r="M42" s="72"/>
      <c r="N42" s="72"/>
      <c r="O42" s="72"/>
      <c r="P42" s="72"/>
      <c r="Q42" s="72"/>
      <c r="R42" s="72"/>
      <c r="S42" s="72"/>
      <c r="T42" s="75">
        <v>2291</v>
      </c>
    </row>
    <row r="43" spans="1:21" ht="17.100000000000001" customHeight="1" x14ac:dyDescent="0.25">
      <c r="A43" s="72">
        <v>10</v>
      </c>
      <c r="B43" s="76" t="s">
        <v>41</v>
      </c>
      <c r="C43" s="73">
        <v>9162</v>
      </c>
      <c r="D43" s="73">
        <v>2</v>
      </c>
      <c r="E43" s="73">
        <v>1</v>
      </c>
      <c r="F43" s="73">
        <v>2291</v>
      </c>
      <c r="G43" s="73">
        <f t="shared" si="1"/>
        <v>2291</v>
      </c>
      <c r="H43" s="73"/>
      <c r="I43" s="73"/>
      <c r="J43" s="73"/>
      <c r="K43" s="73"/>
      <c r="L43" s="72"/>
      <c r="M43" s="72"/>
      <c r="N43" s="72"/>
      <c r="O43" s="72"/>
      <c r="P43" s="72"/>
      <c r="Q43" s="72"/>
      <c r="R43" s="72"/>
      <c r="S43" s="72"/>
      <c r="T43" s="75">
        <v>2291</v>
      </c>
    </row>
    <row r="44" spans="1:21" ht="17.100000000000001" customHeight="1" x14ac:dyDescent="0.25">
      <c r="A44" s="72">
        <v>11</v>
      </c>
      <c r="B44" s="76" t="s">
        <v>26</v>
      </c>
      <c r="C44" s="73">
        <v>9411</v>
      </c>
      <c r="D44" s="73">
        <v>2</v>
      </c>
      <c r="E44" s="73">
        <v>1</v>
      </c>
      <c r="F44" s="73">
        <v>2291</v>
      </c>
      <c r="G44" s="73">
        <f t="shared" si="1"/>
        <v>2291</v>
      </c>
      <c r="H44" s="73"/>
      <c r="I44" s="73"/>
      <c r="J44" s="73"/>
      <c r="K44" s="73"/>
      <c r="L44" s="72"/>
      <c r="M44" s="75"/>
      <c r="N44" s="72"/>
      <c r="O44" s="72"/>
      <c r="P44" s="72"/>
      <c r="Q44" s="72"/>
      <c r="R44" s="72"/>
      <c r="S44" s="72"/>
      <c r="T44" s="75">
        <f>ROUND(F44+M44,2)</f>
        <v>2291</v>
      </c>
    </row>
    <row r="45" spans="1:21" ht="16.5" customHeight="1" x14ac:dyDescent="0.25">
      <c r="A45" s="111" t="s">
        <v>43</v>
      </c>
      <c r="B45" s="112"/>
      <c r="C45" s="73"/>
      <c r="D45" s="73"/>
      <c r="E45" s="81">
        <v>30</v>
      </c>
      <c r="F45" s="73"/>
      <c r="G45" s="81">
        <v>76489.5</v>
      </c>
      <c r="H45" s="81"/>
      <c r="I45" s="81"/>
      <c r="J45" s="81"/>
      <c r="K45" s="82"/>
      <c r="L45" s="72"/>
      <c r="M45" s="82"/>
      <c r="N45" s="72"/>
      <c r="O45" s="82">
        <f>ROUND(O38*E38,2)</f>
        <v>2688.84</v>
      </c>
      <c r="P45" s="72"/>
      <c r="Q45" s="82">
        <f>ROUND(Q36*E36,2)</f>
        <v>1145.5</v>
      </c>
      <c r="R45" s="82"/>
      <c r="S45" s="82"/>
      <c r="T45" s="82">
        <f>SUM(T34:T44)</f>
        <v>80323.839999999997</v>
      </c>
    </row>
    <row r="46" spans="1:21" ht="18" customHeight="1" x14ac:dyDescent="0.25">
      <c r="A46" s="111" t="s">
        <v>91</v>
      </c>
      <c r="B46" s="112"/>
      <c r="C46" s="73"/>
      <c r="D46" s="73"/>
      <c r="E46" s="81">
        <v>59</v>
      </c>
      <c r="F46" s="81"/>
      <c r="G46" s="82">
        <f>G45+G32+G29+G26+G19</f>
        <v>210290.68</v>
      </c>
      <c r="H46" s="82"/>
      <c r="I46" s="82"/>
      <c r="J46" s="82"/>
      <c r="K46" s="82">
        <f>K29+K19</f>
        <v>1915.6</v>
      </c>
      <c r="L46" s="72"/>
      <c r="M46" s="82">
        <f>M26+M19</f>
        <v>17668.5</v>
      </c>
      <c r="N46" s="72"/>
      <c r="O46" s="82">
        <f>ROUND(O19+O32+O45,2)</f>
        <v>2688.84</v>
      </c>
      <c r="P46" s="72"/>
      <c r="Q46" s="82">
        <f>ROUND(Q19+Q32+Q45,2)</f>
        <v>1145.5</v>
      </c>
      <c r="R46" s="82"/>
      <c r="S46" s="82">
        <v>142.94999999999999</v>
      </c>
      <c r="T46" s="82">
        <f>S46+Q46+O46+M46+K46+G46</f>
        <v>233852.07</v>
      </c>
    </row>
    <row r="47" spans="1:21" ht="24" customHeight="1" x14ac:dyDescent="0.25">
      <c r="A47" s="41" t="s">
        <v>131</v>
      </c>
      <c r="B47" s="41"/>
      <c r="C47" s="43"/>
      <c r="D47" s="44"/>
      <c r="E47" s="44"/>
      <c r="F47" s="44"/>
      <c r="G47" s="44"/>
      <c r="H47" s="44"/>
      <c r="I47" s="44"/>
      <c r="J47" s="44"/>
      <c r="K47" s="44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6" customHeight="1" x14ac:dyDescent="0.25">
      <c r="A48" s="41"/>
      <c r="B48" s="41"/>
      <c r="C48" s="43"/>
      <c r="D48" s="44"/>
      <c r="E48" s="44"/>
      <c r="F48" s="44"/>
      <c r="G48" s="44"/>
      <c r="H48" s="44"/>
      <c r="I48" s="44"/>
      <c r="J48" s="44"/>
      <c r="K48" s="44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x14ac:dyDescent="0.25">
      <c r="A49" s="41"/>
      <c r="B49" s="41"/>
      <c r="C49" s="43"/>
      <c r="D49" s="44"/>
      <c r="E49" s="44"/>
      <c r="F49" s="44"/>
      <c r="G49" s="44"/>
      <c r="H49" s="44"/>
      <c r="I49" s="44"/>
      <c r="J49" s="44"/>
      <c r="K49" s="44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x14ac:dyDescent="0.25">
      <c r="A50" s="41"/>
      <c r="B50" s="41"/>
      <c r="C50" s="43"/>
      <c r="D50" s="44"/>
      <c r="E50" s="44"/>
      <c r="F50" s="44"/>
      <c r="G50" s="44"/>
      <c r="H50" s="44"/>
      <c r="I50" s="44"/>
      <c r="J50" s="44"/>
      <c r="K50" s="44"/>
      <c r="L50" s="41"/>
      <c r="M50" s="41"/>
      <c r="N50" s="41"/>
      <c r="O50" s="41"/>
      <c r="P50" s="41"/>
      <c r="Q50" s="41"/>
      <c r="R50" s="41"/>
      <c r="S50" s="41"/>
      <c r="T50" s="41"/>
      <c r="U50" s="41"/>
    </row>
  </sheetData>
  <mergeCells count="35">
    <mergeCell ref="L1:T1"/>
    <mergeCell ref="L2:T2"/>
    <mergeCell ref="L3:T3"/>
    <mergeCell ref="L5:T5"/>
    <mergeCell ref="A1:F1"/>
    <mergeCell ref="A2:F2"/>
    <mergeCell ref="A3:F3"/>
    <mergeCell ref="A5:F5"/>
    <mergeCell ref="L4:T4"/>
    <mergeCell ref="L8:M10"/>
    <mergeCell ref="N8:O10"/>
    <mergeCell ref="P8:Q10"/>
    <mergeCell ref="T8:T11"/>
    <mergeCell ref="R8:S10"/>
    <mergeCell ref="H8:I10"/>
    <mergeCell ref="J8:K10"/>
    <mergeCell ref="E8:E11"/>
    <mergeCell ref="F8:F11"/>
    <mergeCell ref="G8:G11"/>
    <mergeCell ref="L6:T6"/>
    <mergeCell ref="A46:B46"/>
    <mergeCell ref="A19:B19"/>
    <mergeCell ref="A20:B20"/>
    <mergeCell ref="A32:B32"/>
    <mergeCell ref="A33:B33"/>
    <mergeCell ref="A45:B45"/>
    <mergeCell ref="A26:B26"/>
    <mergeCell ref="A27:B27"/>
    <mergeCell ref="A30:B30"/>
    <mergeCell ref="B29:C29"/>
    <mergeCell ref="A13:B13"/>
    <mergeCell ref="A8:A11"/>
    <mergeCell ref="B8:B11"/>
    <mergeCell ref="C8:C11"/>
    <mergeCell ref="D8:D11"/>
  </mergeCells>
  <printOptions horizontalCentered="1"/>
  <pageMargins left="3.937007874015748E-2" right="3.937007874015748E-2" top="0.55118110236220474" bottom="0.55118110236220474" header="0.31496062992125984" footer="0.31496062992125984"/>
  <pageSetup paperSize="9" scale="63" orientation="landscape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0" zoomScaleNormal="80" workbookViewId="0">
      <selection activeCell="B29" sqref="B29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1"/>
      <c r="C1" s="2"/>
      <c r="D1" s="2"/>
      <c r="E1" s="188" t="s">
        <v>58</v>
      </c>
      <c r="F1" s="188"/>
      <c r="G1" s="188"/>
      <c r="H1" s="32"/>
      <c r="I1" s="189" t="s">
        <v>63</v>
      </c>
      <c r="J1" s="189"/>
      <c r="K1" s="189"/>
      <c r="L1" s="189"/>
      <c r="M1" s="189"/>
    </row>
    <row r="2" spans="1:15" x14ac:dyDescent="0.25">
      <c r="A2" s="33" t="s">
        <v>59</v>
      </c>
      <c r="B2" s="33"/>
      <c r="C2" s="33"/>
      <c r="D2" s="33"/>
      <c r="E2" s="33"/>
      <c r="F2" s="33"/>
      <c r="G2" s="33"/>
      <c r="H2" s="33"/>
      <c r="I2" s="189" t="s">
        <v>60</v>
      </c>
      <c r="J2" s="189"/>
      <c r="K2" s="189"/>
      <c r="L2" s="189"/>
      <c r="M2" s="189"/>
    </row>
    <row r="3" spans="1:15" x14ac:dyDescent="0.25">
      <c r="A3" s="34"/>
      <c r="B3" s="33" t="s">
        <v>2</v>
      </c>
      <c r="C3" s="33"/>
      <c r="D3" s="34"/>
      <c r="E3" s="34"/>
      <c r="F3" s="34"/>
      <c r="G3" s="34"/>
      <c r="H3" s="22"/>
      <c r="I3" s="189" t="s">
        <v>83</v>
      </c>
      <c r="J3" s="189"/>
      <c r="K3" s="189"/>
      <c r="L3" s="189"/>
      <c r="M3" s="189"/>
      <c r="N3" s="5"/>
      <c r="O3" s="5"/>
    </row>
    <row r="4" spans="1:15" x14ac:dyDescent="0.25">
      <c r="A4" s="33" t="s">
        <v>61</v>
      </c>
      <c r="B4" s="33"/>
      <c r="C4" s="33"/>
      <c r="D4" s="33"/>
      <c r="E4" s="33"/>
      <c r="F4" s="33"/>
      <c r="G4" s="33"/>
      <c r="H4" s="33"/>
      <c r="I4" s="191" t="s">
        <v>84</v>
      </c>
      <c r="J4" s="191"/>
      <c r="K4" s="191"/>
      <c r="L4" s="191"/>
      <c r="M4" s="191"/>
    </row>
    <row r="5" spans="1:15" x14ac:dyDescent="0.25">
      <c r="A5" s="4"/>
      <c r="B5" s="2"/>
      <c r="C5" s="2"/>
      <c r="D5" s="2"/>
      <c r="E5" s="2"/>
      <c r="F5" s="2"/>
      <c r="G5" s="2"/>
      <c r="H5" s="3"/>
      <c r="I5" s="189" t="s">
        <v>85</v>
      </c>
      <c r="J5" s="189"/>
      <c r="K5" s="189"/>
      <c r="L5" s="189"/>
      <c r="M5" s="189"/>
    </row>
    <row r="6" spans="1:15" x14ac:dyDescent="0.25">
      <c r="A6" s="6"/>
      <c r="B6" s="190" t="s">
        <v>86</v>
      </c>
      <c r="C6" s="190"/>
      <c r="D6" s="190"/>
      <c r="E6" s="190"/>
      <c r="F6" s="190"/>
      <c r="G6" s="190"/>
      <c r="H6" s="190"/>
      <c r="I6" s="19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>
        <v>50</v>
      </c>
      <c r="H14" s="14">
        <f>F14*G14%</f>
        <v>839</v>
      </c>
      <c r="I14" s="15"/>
      <c r="J14" s="10"/>
      <c r="K14" s="10"/>
      <c r="L14" s="10"/>
      <c r="M14" s="14">
        <f>F14+H14</f>
        <v>2517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>
        <v>50</v>
      </c>
      <c r="H15" s="14">
        <f>F15*G15%</f>
        <v>775.5</v>
      </c>
      <c r="I15" s="10"/>
      <c r="J15" s="10"/>
      <c r="K15" s="10"/>
      <c r="L15" s="10"/>
      <c r="M15" s="14">
        <f>F15+H15</f>
        <v>2326.5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>
        <v>30</v>
      </c>
      <c r="H16" s="14">
        <f>F16*G16%</f>
        <v>465.29999999999995</v>
      </c>
      <c r="I16" s="10"/>
      <c r="J16" s="10"/>
      <c r="K16" s="10"/>
      <c r="L16" s="10"/>
      <c r="M16" s="14">
        <f>F16+H16</f>
        <v>2016.3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>
        <v>20</v>
      </c>
      <c r="H18" s="19">
        <f>F18*G18%</f>
        <v>279.40000000000003</v>
      </c>
      <c r="I18" s="9"/>
      <c r="J18" s="9"/>
      <c r="K18" s="9"/>
      <c r="L18" s="9"/>
      <c r="M18" s="14">
        <f>F18+H18</f>
        <v>1676.4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1182</v>
      </c>
      <c r="G19" s="10"/>
      <c r="H19" s="10"/>
      <c r="I19" s="10"/>
      <c r="J19" s="10"/>
      <c r="K19" s="10"/>
      <c r="L19" s="10"/>
      <c r="M19" s="14">
        <f>F19*E19</f>
        <v>1773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1152</v>
      </c>
      <c r="G20" s="10">
        <v>20</v>
      </c>
      <c r="H20" s="14">
        <f>F20*G20%</f>
        <v>230.4</v>
      </c>
      <c r="I20" s="10"/>
      <c r="J20" s="10"/>
      <c r="K20" s="10"/>
      <c r="L20" s="10"/>
      <c r="M20" s="14">
        <f>F20+H20</f>
        <v>1382.4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1182</v>
      </c>
      <c r="G21" s="10"/>
      <c r="H21" s="10"/>
      <c r="I21" s="10"/>
      <c r="J21" s="10"/>
      <c r="K21" s="10"/>
      <c r="L21" s="10"/>
      <c r="M21" s="14">
        <f>F21</f>
        <v>1182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1182</v>
      </c>
      <c r="G22" s="10"/>
      <c r="H22" s="10"/>
      <c r="I22" s="10"/>
      <c r="J22" s="10"/>
      <c r="K22" s="10"/>
      <c r="L22" s="10"/>
      <c r="M22" s="14">
        <f>F22*E22</f>
        <v>591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1182</v>
      </c>
      <c r="G23" s="10"/>
      <c r="H23" s="10"/>
      <c r="I23" s="10"/>
      <c r="J23" s="10"/>
      <c r="K23" s="10"/>
      <c r="L23" s="14"/>
      <c r="M23" s="14">
        <f>F23</f>
        <v>1182</v>
      </c>
    </row>
    <row r="24" spans="1:13" x14ac:dyDescent="0.25">
      <c r="A24" s="179" t="s">
        <v>30</v>
      </c>
      <c r="B24" s="18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1182</v>
      </c>
      <c r="G25" s="10"/>
      <c r="H25" s="10"/>
      <c r="I25" s="10"/>
      <c r="J25" s="14"/>
      <c r="K25" s="10"/>
      <c r="L25" s="10"/>
      <c r="M25" s="14">
        <f>F25*E25</f>
        <v>591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>
        <v>10</v>
      </c>
      <c r="L26" s="14">
        <f>F26*K26%</f>
        <v>115.2</v>
      </c>
      <c r="M26" s="14">
        <f>F26*E26+L26*E26</f>
        <v>2534.4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1152</v>
      </c>
      <c r="G27" s="10"/>
      <c r="H27" s="10"/>
      <c r="I27" s="10"/>
      <c r="J27" s="10"/>
      <c r="K27" s="10"/>
      <c r="L27" s="10"/>
      <c r="M27" s="14">
        <f>F27*E27</f>
        <v>2304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1152</v>
      </c>
      <c r="G28" s="10"/>
      <c r="H28" s="10"/>
      <c r="I28" s="10">
        <v>35</v>
      </c>
      <c r="J28" s="14">
        <f>F28/167*80*I28%</f>
        <v>193.14970059880238</v>
      </c>
      <c r="K28" s="10"/>
      <c r="L28" s="10"/>
      <c r="M28" s="14">
        <v>4035.45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1235</v>
      </c>
      <c r="G29" s="10"/>
      <c r="H29" s="10"/>
      <c r="I29" s="10"/>
      <c r="J29" s="10"/>
      <c r="K29" s="10"/>
      <c r="L29" s="10"/>
      <c r="M29" s="14">
        <f>F29</f>
        <v>1235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1312</v>
      </c>
      <c r="G30" s="10"/>
      <c r="H30" s="10"/>
      <c r="I30" s="10"/>
      <c r="J30" s="10"/>
      <c r="K30" s="10"/>
      <c r="L30" s="10"/>
      <c r="M30" s="14">
        <f>F30*E30</f>
        <v>9184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1312</v>
      </c>
      <c r="G31" s="10"/>
      <c r="H31" s="10"/>
      <c r="I31" s="10"/>
      <c r="J31" s="10"/>
      <c r="K31" s="10"/>
      <c r="L31" s="10"/>
      <c r="M31" s="14">
        <f>F31</f>
        <v>1312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3546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1182</v>
      </c>
      <c r="G33" s="10"/>
      <c r="H33" s="10"/>
      <c r="I33" s="10"/>
      <c r="J33" s="10"/>
      <c r="K33" s="10"/>
      <c r="L33" s="10"/>
      <c r="M33" s="14">
        <f>F33*E33</f>
        <v>1182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1162</v>
      </c>
      <c r="G34" s="10"/>
      <c r="H34" s="10"/>
      <c r="I34" s="10"/>
      <c r="J34" s="10"/>
      <c r="K34" s="10"/>
      <c r="L34" s="10"/>
      <c r="M34" s="14">
        <f>F34</f>
        <v>1162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1182</v>
      </c>
      <c r="G35" s="10"/>
      <c r="H35" s="10"/>
      <c r="I35" s="10"/>
      <c r="J35" s="10"/>
      <c r="K35" s="10"/>
      <c r="L35" s="10"/>
      <c r="M35" s="14">
        <f>F35*E35</f>
        <v>591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1152</v>
      </c>
      <c r="G36" s="10"/>
      <c r="H36" s="10"/>
      <c r="I36" s="10"/>
      <c r="J36" s="10"/>
      <c r="K36" s="10"/>
      <c r="L36" s="10"/>
      <c r="M36" s="14">
        <f>F36</f>
        <v>1152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1182</v>
      </c>
      <c r="G37" s="10"/>
      <c r="H37" s="10"/>
      <c r="I37" s="10"/>
      <c r="J37" s="10"/>
      <c r="K37" s="10"/>
      <c r="L37" s="10"/>
      <c r="M37" s="14">
        <f>F37*E37</f>
        <v>2364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42440</v>
      </c>
      <c r="G38" s="10"/>
      <c r="H38" s="14">
        <f>SUM(H14:H37)</f>
        <v>2589.6000000000004</v>
      </c>
      <c r="I38" s="10"/>
      <c r="J38" s="14">
        <v>579.45000000000005</v>
      </c>
      <c r="K38" s="10"/>
      <c r="L38" s="14">
        <f>L26*E26</f>
        <v>230.4</v>
      </c>
      <c r="M38" s="14">
        <f>SUM(M13:M37)</f>
        <v>45839.45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20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  <mergeCell ref="E1:G1"/>
    <mergeCell ref="I5:M5"/>
    <mergeCell ref="B6:I6"/>
    <mergeCell ref="I1:M1"/>
    <mergeCell ref="I2:M2"/>
    <mergeCell ref="I3:M3"/>
    <mergeCell ref="I4:M4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topLeftCell="A31" zoomScale="90" zoomScaleNormal="80" zoomScalePageLayoutView="90" workbookViewId="0">
      <selection activeCell="J5" sqref="J5:N5"/>
    </sheetView>
  </sheetViews>
  <sheetFormatPr defaultRowHeight="15" x14ac:dyDescent="0.25"/>
  <cols>
    <col min="1" max="1" width="4.140625" customWidth="1"/>
    <col min="3" max="3" width="14" customWidth="1"/>
  </cols>
  <sheetData>
    <row r="1" spans="1:14" x14ac:dyDescent="0.25">
      <c r="K1" s="208" t="s">
        <v>58</v>
      </c>
      <c r="L1" s="208"/>
      <c r="M1" s="208"/>
    </row>
    <row r="2" spans="1:14" x14ac:dyDescent="0.25">
      <c r="J2" s="194" t="s">
        <v>63</v>
      </c>
      <c r="K2" s="194"/>
      <c r="L2" s="194"/>
      <c r="M2" s="194"/>
      <c r="N2" s="194"/>
    </row>
    <row r="3" spans="1:14" x14ac:dyDescent="0.25">
      <c r="J3" s="194" t="s">
        <v>87</v>
      </c>
      <c r="K3" s="194"/>
      <c r="L3" s="194"/>
      <c r="M3" s="194"/>
      <c r="N3" s="194"/>
    </row>
    <row r="4" spans="1:14" x14ac:dyDescent="0.25">
      <c r="J4" s="194" t="s">
        <v>64</v>
      </c>
      <c r="K4" s="194"/>
      <c r="L4" s="194"/>
      <c r="M4" s="194"/>
      <c r="N4" s="194"/>
    </row>
    <row r="5" spans="1:14" x14ac:dyDescent="0.25">
      <c r="J5" s="194" t="s">
        <v>62</v>
      </c>
      <c r="K5" s="194"/>
      <c r="L5" s="194"/>
      <c r="M5" s="194"/>
      <c r="N5" s="194"/>
    </row>
    <row r="6" spans="1:14" x14ac:dyDescent="0.25">
      <c r="J6" s="194" t="s">
        <v>65</v>
      </c>
      <c r="K6" s="194"/>
      <c r="L6" s="194"/>
      <c r="M6" s="194"/>
      <c r="N6" s="194"/>
    </row>
    <row r="8" spans="1:14" x14ac:dyDescent="0.25">
      <c r="B8" s="208" t="s">
        <v>66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10" spans="1:14" x14ac:dyDescent="0.25">
      <c r="A10" s="208" t="s">
        <v>67</v>
      </c>
      <c r="B10" s="208"/>
      <c r="C10" s="208"/>
      <c r="L10" s="216" t="s">
        <v>68</v>
      </c>
      <c r="M10" s="216"/>
      <c r="N10" s="216"/>
    </row>
    <row r="12" spans="1:14" x14ac:dyDescent="0.25">
      <c r="A12" s="217" t="s">
        <v>7</v>
      </c>
      <c r="B12" s="220" t="s">
        <v>8</v>
      </c>
      <c r="C12" s="221"/>
      <c r="D12" s="217" t="s">
        <v>69</v>
      </c>
      <c r="E12" s="230" t="s">
        <v>10</v>
      </c>
      <c r="F12" s="230" t="s">
        <v>70</v>
      </c>
      <c r="G12" s="230" t="s">
        <v>71</v>
      </c>
      <c r="H12" s="226" t="s">
        <v>13</v>
      </c>
      <c r="I12" s="227"/>
      <c r="J12" s="204" t="s">
        <v>14</v>
      </c>
      <c r="K12" s="205"/>
      <c r="L12" s="204" t="s">
        <v>72</v>
      </c>
      <c r="M12" s="205"/>
      <c r="N12" s="201" t="s">
        <v>16</v>
      </c>
    </row>
    <row r="13" spans="1:14" ht="21" customHeight="1" x14ac:dyDescent="0.25">
      <c r="A13" s="218"/>
      <c r="B13" s="222"/>
      <c r="C13" s="223"/>
      <c r="D13" s="218"/>
      <c r="E13" s="231"/>
      <c r="F13" s="231"/>
      <c r="G13" s="231"/>
      <c r="H13" s="228"/>
      <c r="I13" s="229"/>
      <c r="J13" s="206"/>
      <c r="K13" s="207"/>
      <c r="L13" s="206"/>
      <c r="M13" s="207"/>
      <c r="N13" s="202"/>
    </row>
    <row r="14" spans="1:14" ht="30" customHeight="1" x14ac:dyDescent="0.25">
      <c r="A14" s="219"/>
      <c r="B14" s="224"/>
      <c r="C14" s="225"/>
      <c r="D14" s="219"/>
      <c r="E14" s="232"/>
      <c r="F14" s="232"/>
      <c r="G14" s="232"/>
      <c r="H14" s="25" t="s">
        <v>17</v>
      </c>
      <c r="I14" s="26" t="s">
        <v>18</v>
      </c>
      <c r="J14" s="25" t="s">
        <v>17</v>
      </c>
      <c r="K14" s="23" t="s">
        <v>18</v>
      </c>
      <c r="L14" s="25" t="s">
        <v>17</v>
      </c>
      <c r="M14" s="23" t="s">
        <v>18</v>
      </c>
      <c r="N14" s="203"/>
    </row>
    <row r="15" spans="1:14" x14ac:dyDescent="0.25">
      <c r="A15" s="29">
        <v>1</v>
      </c>
      <c r="B15" s="209">
        <v>2</v>
      </c>
      <c r="C15" s="210"/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8">
        <v>8</v>
      </c>
      <c r="J15" s="29">
        <v>9</v>
      </c>
      <c r="K15" s="28">
        <v>10</v>
      </c>
      <c r="L15" s="29">
        <v>11</v>
      </c>
      <c r="M15" s="28">
        <v>12</v>
      </c>
      <c r="N15" s="28">
        <v>13</v>
      </c>
    </row>
    <row r="16" spans="1:14" x14ac:dyDescent="0.25">
      <c r="A16" s="213" t="s">
        <v>19</v>
      </c>
      <c r="B16" s="214"/>
      <c r="C16" s="215"/>
      <c r="D16" s="25"/>
      <c r="E16" s="25"/>
      <c r="F16" s="25"/>
      <c r="G16" s="25"/>
      <c r="H16" s="25"/>
      <c r="I16" s="26"/>
      <c r="J16" s="25"/>
      <c r="K16" s="26"/>
      <c r="L16" s="25"/>
      <c r="M16" s="26"/>
      <c r="N16" s="26"/>
    </row>
    <row r="17" spans="1:14" x14ac:dyDescent="0.25">
      <c r="A17" s="29">
        <v>1</v>
      </c>
      <c r="B17" s="192" t="s">
        <v>20</v>
      </c>
      <c r="C17" s="193"/>
      <c r="D17" s="25"/>
      <c r="E17" s="25"/>
      <c r="F17" s="25"/>
      <c r="G17" s="25"/>
      <c r="H17" s="25"/>
      <c r="I17" s="26"/>
      <c r="J17" s="25"/>
      <c r="K17" s="26"/>
      <c r="L17" s="25"/>
      <c r="M17" s="26"/>
      <c r="N17" s="26"/>
    </row>
    <row r="18" spans="1:14" x14ac:dyDescent="0.25">
      <c r="A18" s="29">
        <v>2</v>
      </c>
      <c r="B18" s="192" t="s">
        <v>21</v>
      </c>
      <c r="C18" s="193"/>
      <c r="D18" s="25"/>
      <c r="E18" s="25"/>
      <c r="F18" s="25"/>
      <c r="G18" s="25"/>
      <c r="H18" s="25"/>
      <c r="I18" s="26"/>
      <c r="J18" s="25"/>
      <c r="K18" s="26"/>
      <c r="L18" s="25"/>
      <c r="M18" s="26"/>
      <c r="N18" s="26"/>
    </row>
    <row r="19" spans="1:14" x14ac:dyDescent="0.25">
      <c r="A19" s="29">
        <v>3</v>
      </c>
      <c r="B19" s="192" t="s">
        <v>22</v>
      </c>
      <c r="C19" s="193"/>
      <c r="D19" s="25"/>
      <c r="E19" s="25"/>
      <c r="F19" s="25"/>
      <c r="G19" s="25"/>
      <c r="H19" s="25"/>
      <c r="I19" s="26"/>
      <c r="J19" s="25"/>
      <c r="K19" s="26"/>
      <c r="L19" s="25"/>
      <c r="M19" s="26"/>
      <c r="N19" s="26"/>
    </row>
    <row r="20" spans="1:14" x14ac:dyDescent="0.25">
      <c r="A20" s="213" t="s">
        <v>23</v>
      </c>
      <c r="B20" s="214"/>
      <c r="C20" s="215"/>
      <c r="D20" s="25"/>
      <c r="E20" s="25"/>
      <c r="F20" s="25"/>
      <c r="G20" s="25"/>
      <c r="H20" s="25"/>
      <c r="I20" s="26"/>
      <c r="J20" s="25"/>
      <c r="K20" s="26"/>
      <c r="L20" s="25"/>
      <c r="M20" s="26"/>
      <c r="N20" s="26"/>
    </row>
    <row r="21" spans="1:14" x14ac:dyDescent="0.25">
      <c r="A21" s="29">
        <v>4</v>
      </c>
      <c r="B21" s="192" t="s">
        <v>24</v>
      </c>
      <c r="C21" s="193"/>
      <c r="D21" s="25"/>
      <c r="E21" s="25"/>
      <c r="F21" s="25"/>
      <c r="G21" s="25"/>
      <c r="H21" s="25"/>
      <c r="I21" s="26"/>
      <c r="J21" s="25"/>
      <c r="K21" s="26"/>
      <c r="L21" s="25"/>
      <c r="M21" s="26"/>
      <c r="N21" s="26"/>
    </row>
    <row r="22" spans="1:14" x14ac:dyDescent="0.25">
      <c r="A22" s="29">
        <v>5</v>
      </c>
      <c r="B22" s="192" t="s">
        <v>26</v>
      </c>
      <c r="C22" s="193"/>
      <c r="D22" s="25"/>
      <c r="E22" s="25"/>
      <c r="F22" s="25"/>
      <c r="G22" s="25"/>
      <c r="H22" s="25"/>
      <c r="I22" s="26"/>
      <c r="J22" s="25"/>
      <c r="K22" s="26"/>
      <c r="L22" s="25"/>
      <c r="M22" s="26"/>
      <c r="N22" s="26"/>
    </row>
    <row r="23" spans="1:14" x14ac:dyDescent="0.25">
      <c r="A23" s="29">
        <v>6</v>
      </c>
      <c r="B23" s="211" t="s">
        <v>27</v>
      </c>
      <c r="C23" s="212"/>
      <c r="D23" s="25"/>
      <c r="E23" s="25"/>
      <c r="F23" s="25"/>
      <c r="G23" s="25"/>
      <c r="H23" s="25"/>
      <c r="I23" s="26"/>
      <c r="J23" s="25"/>
      <c r="K23" s="26"/>
      <c r="L23" s="25"/>
      <c r="M23" s="26"/>
      <c r="N23" s="26"/>
    </row>
    <row r="24" spans="1:14" x14ac:dyDescent="0.25">
      <c r="A24" s="29">
        <v>7</v>
      </c>
      <c r="B24" s="192" t="s">
        <v>28</v>
      </c>
      <c r="C24" s="193"/>
      <c r="D24" s="25"/>
      <c r="E24" s="25"/>
      <c r="F24" s="25"/>
      <c r="G24" s="25"/>
      <c r="H24" s="25"/>
      <c r="I24" s="26"/>
      <c r="J24" s="25"/>
      <c r="K24" s="26"/>
      <c r="L24" s="25"/>
      <c r="M24" s="26"/>
      <c r="N24" s="26"/>
    </row>
    <row r="25" spans="1:14" x14ac:dyDescent="0.25">
      <c r="A25" s="29">
        <v>8</v>
      </c>
      <c r="B25" s="192" t="s">
        <v>29</v>
      </c>
      <c r="C25" s="193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6"/>
    </row>
    <row r="26" spans="1:14" x14ac:dyDescent="0.25">
      <c r="A26" s="213" t="s">
        <v>30</v>
      </c>
      <c r="B26" s="214"/>
      <c r="C26" s="21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6"/>
    </row>
    <row r="27" spans="1:14" x14ac:dyDescent="0.25">
      <c r="A27" s="29">
        <v>9</v>
      </c>
      <c r="B27" s="192" t="s">
        <v>31</v>
      </c>
      <c r="C27" s="193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6"/>
    </row>
    <row r="28" spans="1:14" ht="27" customHeight="1" x14ac:dyDescent="0.25">
      <c r="A28" s="29">
        <v>10</v>
      </c>
      <c r="B28" s="195" t="s">
        <v>32</v>
      </c>
      <c r="C28" s="196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6"/>
    </row>
    <row r="29" spans="1:14" ht="27.75" customHeight="1" x14ac:dyDescent="0.25">
      <c r="A29" s="29">
        <v>11</v>
      </c>
      <c r="B29" s="195" t="s">
        <v>32</v>
      </c>
      <c r="C29" s="196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6"/>
    </row>
    <row r="30" spans="1:14" x14ac:dyDescent="0.25">
      <c r="A30" s="29">
        <v>12</v>
      </c>
      <c r="B30" s="192" t="s">
        <v>33</v>
      </c>
      <c r="C30" s="193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6"/>
    </row>
    <row r="31" spans="1:14" ht="48.75" customHeight="1" x14ac:dyDescent="0.25">
      <c r="A31" s="29">
        <v>13</v>
      </c>
      <c r="B31" s="197" t="s">
        <v>75</v>
      </c>
      <c r="C31" s="198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6"/>
    </row>
    <row r="32" spans="1:14" ht="37.5" customHeight="1" x14ac:dyDescent="0.25">
      <c r="A32" s="29">
        <v>14</v>
      </c>
      <c r="B32" s="197" t="s">
        <v>73</v>
      </c>
      <c r="C32" s="198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6"/>
    </row>
    <row r="33" spans="1:14" ht="29.25" customHeight="1" x14ac:dyDescent="0.25">
      <c r="A33" s="29">
        <v>15</v>
      </c>
      <c r="B33" s="195" t="s">
        <v>74</v>
      </c>
      <c r="C33" s="196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6"/>
    </row>
    <row r="34" spans="1:14" ht="36.75" customHeight="1" x14ac:dyDescent="0.25">
      <c r="A34" s="29">
        <v>16</v>
      </c>
      <c r="B34" s="197" t="s">
        <v>76</v>
      </c>
      <c r="C34" s="198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6"/>
    </row>
    <row r="35" spans="1:14" ht="28.5" customHeight="1" x14ac:dyDescent="0.25">
      <c r="A35" s="29">
        <v>17</v>
      </c>
      <c r="B35" s="195" t="s">
        <v>77</v>
      </c>
      <c r="C35" s="196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6"/>
    </row>
    <row r="36" spans="1:14" ht="30.75" customHeight="1" x14ac:dyDescent="0.25">
      <c r="A36" s="29">
        <v>18</v>
      </c>
      <c r="B36" s="195" t="s">
        <v>78</v>
      </c>
      <c r="C36" s="196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6"/>
    </row>
    <row r="37" spans="1:14" x14ac:dyDescent="0.25">
      <c r="A37" s="29">
        <v>19</v>
      </c>
      <c r="B37" s="192" t="s">
        <v>40</v>
      </c>
      <c r="C37" s="193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6"/>
    </row>
    <row r="38" spans="1:14" ht="28.5" customHeight="1" x14ac:dyDescent="0.25">
      <c r="A38" s="29">
        <v>20</v>
      </c>
      <c r="B38" s="195" t="s">
        <v>41</v>
      </c>
      <c r="C38" s="196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6"/>
    </row>
    <row r="39" spans="1:14" x14ac:dyDescent="0.25">
      <c r="A39" s="27">
        <v>21</v>
      </c>
      <c r="B39" s="30" t="s">
        <v>42</v>
      </c>
      <c r="C39" s="31"/>
      <c r="D39" s="24"/>
      <c r="E39" s="24"/>
      <c r="F39" s="24"/>
      <c r="G39" s="24"/>
      <c r="H39" s="24"/>
      <c r="I39" s="23"/>
      <c r="J39" s="24"/>
      <c r="K39" s="23"/>
      <c r="L39" s="24"/>
      <c r="M39" s="23"/>
      <c r="N39" s="23"/>
    </row>
    <row r="40" spans="1:14" x14ac:dyDescent="0.25">
      <c r="A40" s="24"/>
      <c r="B40" s="199" t="s">
        <v>43</v>
      </c>
      <c r="C40" s="200"/>
      <c r="D40" s="24"/>
      <c r="E40" s="24"/>
      <c r="F40" s="24"/>
      <c r="G40" s="24"/>
      <c r="H40" s="24"/>
      <c r="I40" s="23"/>
      <c r="J40" s="24"/>
      <c r="K40" s="23"/>
      <c r="L40" s="24"/>
      <c r="M40" s="23"/>
      <c r="N40" s="23"/>
    </row>
    <row r="42" spans="1:14" x14ac:dyDescent="0.25">
      <c r="A42" s="194" t="s">
        <v>79</v>
      </c>
      <c r="B42" s="194"/>
      <c r="C42" s="194"/>
      <c r="D42" s="194"/>
      <c r="E42" s="194"/>
      <c r="F42" s="194"/>
      <c r="G42" s="194"/>
      <c r="I42" s="194" t="s">
        <v>80</v>
      </c>
      <c r="J42" s="194"/>
      <c r="K42" s="194"/>
      <c r="L42" s="194"/>
      <c r="M42" s="194"/>
      <c r="N42" s="194"/>
    </row>
    <row r="44" spans="1:14" x14ac:dyDescent="0.25">
      <c r="A44" s="194" t="s">
        <v>82</v>
      </c>
      <c r="B44" s="194"/>
      <c r="C44" s="194"/>
      <c r="D44" s="194"/>
      <c r="E44" s="194"/>
      <c r="F44" s="194"/>
      <c r="G44" s="194"/>
      <c r="I44" s="194" t="s">
        <v>81</v>
      </c>
      <c r="J44" s="194"/>
      <c r="K44" s="194"/>
      <c r="L44" s="194"/>
      <c r="M44" s="194"/>
      <c r="N44" s="194"/>
    </row>
  </sheetData>
  <mergeCells count="48">
    <mergeCell ref="A20:C20"/>
    <mergeCell ref="A10:C10"/>
    <mergeCell ref="L10:N10"/>
    <mergeCell ref="K1:M1"/>
    <mergeCell ref="J2:N2"/>
    <mergeCell ref="J3:N3"/>
    <mergeCell ref="J4:N4"/>
    <mergeCell ref="J5:N5"/>
    <mergeCell ref="J6:N6"/>
    <mergeCell ref="A12:A14"/>
    <mergeCell ref="B12:C14"/>
    <mergeCell ref="D12:D14"/>
    <mergeCell ref="H12:I13"/>
    <mergeCell ref="E12:E14"/>
    <mergeCell ref="F12:F14"/>
    <mergeCell ref="G12:G14"/>
    <mergeCell ref="B32:C32"/>
    <mergeCell ref="N12:N14"/>
    <mergeCell ref="L12:M13"/>
    <mergeCell ref="B8:M8"/>
    <mergeCell ref="B27:C27"/>
    <mergeCell ref="B15:C15"/>
    <mergeCell ref="J12:K13"/>
    <mergeCell ref="B23:C23"/>
    <mergeCell ref="B24:C24"/>
    <mergeCell ref="A16:C16"/>
    <mergeCell ref="A26:C26"/>
    <mergeCell ref="B22:C22"/>
    <mergeCell ref="B18:C18"/>
    <mergeCell ref="B25:C25"/>
    <mergeCell ref="B19:C19"/>
    <mergeCell ref="B21:C21"/>
    <mergeCell ref="B30:C30"/>
    <mergeCell ref="B17:C17"/>
    <mergeCell ref="I44:N44"/>
    <mergeCell ref="B37:C37"/>
    <mergeCell ref="B38:C38"/>
    <mergeCell ref="I42:N42"/>
    <mergeCell ref="A44:G44"/>
    <mergeCell ref="B28:C28"/>
    <mergeCell ref="B34:C34"/>
    <mergeCell ref="B35:C35"/>
    <mergeCell ref="B36:C36"/>
    <mergeCell ref="A42:G42"/>
    <mergeCell ref="B40:C40"/>
    <mergeCell ref="B29:C29"/>
    <mergeCell ref="B33:C33"/>
    <mergeCell ref="B31:C31"/>
  </mergeCells>
  <phoneticPr fontId="11" type="noConversion"/>
  <printOptions horizontalCentered="1"/>
  <pageMargins left="0.11811023622047245" right="0.70866141732283472" top="0.74803149606299213" bottom="0.74803149606299213" header="0.31496062992125984" footer="0.31496062992125984"/>
  <pageSetup paperSize="9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tabSelected="1" topLeftCell="A4" zoomScale="69" zoomScaleNormal="69" workbookViewId="0">
      <pane xSplit="4" ySplit="12" topLeftCell="J50" activePane="bottomRight" state="frozen"/>
      <selection activeCell="A4" sqref="A4"/>
      <selection pane="topRight" activeCell="E4" sqref="E4"/>
      <selection pane="bottomLeft" activeCell="A13" sqref="A13"/>
      <selection pane="bottomRight" activeCell="A4" sqref="A4:Z63"/>
    </sheetView>
  </sheetViews>
  <sheetFormatPr defaultRowHeight="15" x14ac:dyDescent="0.25"/>
  <cols>
    <col min="1" max="1" width="4.5703125" customWidth="1"/>
    <col min="2" max="2" width="35.140625" customWidth="1"/>
    <col min="3" max="3" width="7.28515625" style="40" customWidth="1"/>
    <col min="4" max="5" width="5.7109375" style="39" customWidth="1"/>
    <col min="6" max="6" width="8.5703125" style="39" customWidth="1"/>
    <col min="7" max="7" width="12.42578125" style="39" customWidth="1"/>
    <col min="8" max="10" width="9.140625" style="39" customWidth="1"/>
    <col min="11" max="11" width="10.140625" style="39" customWidth="1"/>
    <col min="12" max="15" width="9.85546875" style="39" customWidth="1"/>
    <col min="16" max="16" width="5.7109375" customWidth="1"/>
    <col min="17" max="19" width="11.28515625" customWidth="1"/>
    <col min="20" max="20" width="7.7109375" customWidth="1"/>
    <col min="21" max="21" width="10.140625" customWidth="1"/>
    <col min="22" max="22" width="7.7109375" customWidth="1"/>
    <col min="23" max="23" width="10.28515625" customWidth="1"/>
    <col min="24" max="24" width="6.28515625" customWidth="1"/>
    <col min="25" max="25" width="8.42578125" customWidth="1"/>
    <col min="26" max="26" width="12.28515625" customWidth="1"/>
  </cols>
  <sheetData>
    <row r="1" spans="1:30" s="64" customFormat="1" ht="15.95" customHeight="1" x14ac:dyDescent="0.3">
      <c r="A1" s="147"/>
      <c r="B1" s="147"/>
      <c r="C1" s="147"/>
      <c r="D1" s="147"/>
      <c r="E1" s="147"/>
      <c r="F1" s="147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30" s="92" customFormat="1" ht="12.95" customHeight="1" x14ac:dyDescent="0.3">
      <c r="A2" s="148"/>
      <c r="B2" s="148"/>
      <c r="C2" s="148"/>
      <c r="D2" s="148"/>
      <c r="E2" s="148"/>
      <c r="F2" s="148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30" s="92" customFormat="1" ht="15" customHeight="1" x14ac:dyDescent="0.3">
      <c r="A3" s="148"/>
      <c r="B3" s="148"/>
      <c r="C3" s="148"/>
      <c r="D3" s="148"/>
      <c r="E3" s="148"/>
      <c r="F3" s="148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0" s="92" customFormat="1" ht="12.75" customHeight="1" x14ac:dyDescent="0.3">
      <c r="A4" s="97"/>
      <c r="B4" s="233" t="s">
        <v>150</v>
      </c>
      <c r="C4" s="97"/>
      <c r="D4" s="97"/>
      <c r="E4" s="97"/>
      <c r="F4" s="97"/>
      <c r="P4" s="146" t="s">
        <v>58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0" s="92" customFormat="1" ht="12.75" customHeight="1" x14ac:dyDescent="0.3">
      <c r="A5" s="104"/>
      <c r="B5" s="233"/>
      <c r="C5" s="104"/>
      <c r="D5" s="104"/>
      <c r="E5" s="104"/>
      <c r="F5" s="104"/>
      <c r="P5" s="146" t="s">
        <v>143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30" s="92" customFormat="1" ht="12.75" customHeight="1" x14ac:dyDescent="0.3">
      <c r="A6" s="104"/>
      <c r="B6" s="104"/>
      <c r="C6" s="104"/>
      <c r="D6" s="104"/>
      <c r="E6" s="104"/>
      <c r="F6" s="104"/>
      <c r="P6" s="146" t="s">
        <v>60</v>
      </c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30" s="92" customFormat="1" ht="12.75" customHeight="1" x14ac:dyDescent="0.3">
      <c r="A7" s="104"/>
      <c r="B7" s="104"/>
      <c r="C7" s="104"/>
      <c r="D7" s="104"/>
      <c r="E7" s="104"/>
      <c r="F7" s="104"/>
      <c r="P7" s="146" t="s">
        <v>148</v>
      </c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30" s="93" customFormat="1" ht="17.25" customHeight="1" x14ac:dyDescent="0.3">
      <c r="A8" s="149"/>
      <c r="B8" s="149"/>
      <c r="C8" s="149"/>
      <c r="D8" s="149"/>
      <c r="E8" s="149"/>
      <c r="F8" s="149"/>
      <c r="P8" s="146" t="s">
        <v>140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30" ht="17.25" customHeight="1" x14ac:dyDescent="0.25">
      <c r="A9" s="65" t="s">
        <v>149</v>
      </c>
      <c r="B9" s="100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10" t="s">
        <v>141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30" s="63" customFormat="1" ht="22.5" customHeight="1" x14ac:dyDescent="0.25">
      <c r="A10" s="66" t="s">
        <v>147</v>
      </c>
      <c r="B10" s="66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30" ht="12" customHeight="1" x14ac:dyDescent="0.25">
      <c r="A11" s="120" t="s">
        <v>7</v>
      </c>
      <c r="B11" s="123" t="s">
        <v>8</v>
      </c>
      <c r="C11" s="126" t="s">
        <v>9</v>
      </c>
      <c r="D11" s="126" t="s">
        <v>10</v>
      </c>
      <c r="E11" s="126" t="s">
        <v>11</v>
      </c>
      <c r="F11" s="126" t="s">
        <v>12</v>
      </c>
      <c r="G11" s="246" t="s">
        <v>95</v>
      </c>
      <c r="H11" s="234" t="s">
        <v>137</v>
      </c>
      <c r="I11" s="235"/>
      <c r="J11" s="129" t="s">
        <v>134</v>
      </c>
      <c r="K11" s="130"/>
      <c r="L11" s="129" t="s">
        <v>115</v>
      </c>
      <c r="M11" s="130"/>
      <c r="N11" s="129" t="s">
        <v>116</v>
      </c>
      <c r="O11" s="130"/>
      <c r="P11" s="135" t="s">
        <v>13</v>
      </c>
      <c r="Q11" s="136"/>
      <c r="R11" s="129" t="s">
        <v>138</v>
      </c>
      <c r="S11" s="130"/>
      <c r="T11" s="135" t="s">
        <v>14</v>
      </c>
      <c r="U11" s="136"/>
      <c r="V11" s="135" t="s">
        <v>15</v>
      </c>
      <c r="W11" s="136"/>
      <c r="X11" s="240" t="s">
        <v>110</v>
      </c>
      <c r="Y11" s="241"/>
      <c r="Z11" s="120" t="s">
        <v>135</v>
      </c>
    </row>
    <row r="12" spans="1:30" ht="20.100000000000001" customHeight="1" x14ac:dyDescent="0.25">
      <c r="A12" s="121"/>
      <c r="B12" s="124"/>
      <c r="C12" s="127"/>
      <c r="D12" s="127"/>
      <c r="E12" s="127"/>
      <c r="F12" s="127"/>
      <c r="G12" s="247"/>
      <c r="H12" s="236"/>
      <c r="I12" s="237"/>
      <c r="J12" s="131"/>
      <c r="K12" s="132"/>
      <c r="L12" s="131"/>
      <c r="M12" s="132"/>
      <c r="N12" s="131"/>
      <c r="O12" s="132"/>
      <c r="P12" s="137"/>
      <c r="Q12" s="138"/>
      <c r="R12" s="131"/>
      <c r="S12" s="132"/>
      <c r="T12" s="137"/>
      <c r="U12" s="138"/>
      <c r="V12" s="137"/>
      <c r="W12" s="138"/>
      <c r="X12" s="242"/>
      <c r="Y12" s="243"/>
      <c r="Z12" s="121"/>
    </row>
    <row r="13" spans="1:30" ht="20.100000000000001" customHeight="1" x14ac:dyDescent="0.25">
      <c r="A13" s="121"/>
      <c r="B13" s="124"/>
      <c r="C13" s="127"/>
      <c r="D13" s="127"/>
      <c r="E13" s="127"/>
      <c r="F13" s="127"/>
      <c r="G13" s="247"/>
      <c r="H13" s="238"/>
      <c r="I13" s="239"/>
      <c r="J13" s="133"/>
      <c r="K13" s="134"/>
      <c r="L13" s="133"/>
      <c r="M13" s="134"/>
      <c r="N13" s="133"/>
      <c r="O13" s="134"/>
      <c r="P13" s="139"/>
      <c r="Q13" s="140"/>
      <c r="R13" s="133"/>
      <c r="S13" s="134"/>
      <c r="T13" s="139"/>
      <c r="U13" s="140"/>
      <c r="V13" s="139"/>
      <c r="W13" s="140"/>
      <c r="X13" s="244"/>
      <c r="Y13" s="245"/>
      <c r="Z13" s="121"/>
      <c r="AA13" s="62"/>
      <c r="AB13" s="62"/>
      <c r="AC13" s="62"/>
      <c r="AD13" s="62"/>
    </row>
    <row r="14" spans="1:30" s="61" customFormat="1" ht="19.5" customHeight="1" x14ac:dyDescent="0.25">
      <c r="A14" s="122"/>
      <c r="B14" s="125"/>
      <c r="C14" s="128"/>
      <c r="D14" s="128"/>
      <c r="E14" s="128"/>
      <c r="F14" s="128"/>
      <c r="G14" s="248"/>
      <c r="H14" s="105" t="s">
        <v>17</v>
      </c>
      <c r="I14" s="106" t="s">
        <v>18</v>
      </c>
      <c r="J14" s="101" t="s">
        <v>17</v>
      </c>
      <c r="K14" s="101" t="s">
        <v>18</v>
      </c>
      <c r="L14" s="101" t="s">
        <v>17</v>
      </c>
      <c r="M14" s="101" t="s">
        <v>18</v>
      </c>
      <c r="N14" s="101" t="s">
        <v>17</v>
      </c>
      <c r="O14" s="101" t="s">
        <v>18</v>
      </c>
      <c r="P14" s="99" t="s">
        <v>17</v>
      </c>
      <c r="Q14" s="99" t="s">
        <v>18</v>
      </c>
      <c r="R14" s="107" t="s">
        <v>17</v>
      </c>
      <c r="S14" s="107" t="s">
        <v>18</v>
      </c>
      <c r="T14" s="99" t="s">
        <v>17</v>
      </c>
      <c r="U14" s="99" t="s">
        <v>18</v>
      </c>
      <c r="V14" s="99" t="s">
        <v>17</v>
      </c>
      <c r="W14" s="99" t="s">
        <v>18</v>
      </c>
      <c r="X14" s="98" t="s">
        <v>17</v>
      </c>
      <c r="Y14" s="98" t="s">
        <v>18</v>
      </c>
      <c r="Z14" s="122"/>
      <c r="AA14" s="62"/>
      <c r="AB14" s="62"/>
      <c r="AC14" s="62"/>
      <c r="AD14" s="62"/>
    </row>
    <row r="15" spans="1:30" ht="12" customHeight="1" x14ac:dyDescent="0.25">
      <c r="A15" s="72">
        <v>1</v>
      </c>
      <c r="B15" s="72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/>
      <c r="S15" s="73"/>
      <c r="T15" s="73">
        <v>18</v>
      </c>
      <c r="U15" s="73">
        <v>19</v>
      </c>
      <c r="V15" s="73">
        <v>20</v>
      </c>
      <c r="W15" s="73">
        <v>21</v>
      </c>
      <c r="X15" s="73">
        <v>22</v>
      </c>
      <c r="Y15" s="73">
        <v>23</v>
      </c>
      <c r="Z15" s="73">
        <v>24</v>
      </c>
    </row>
    <row r="16" spans="1:30" ht="17.100000000000001" customHeight="1" x14ac:dyDescent="0.25">
      <c r="A16" s="113" t="s">
        <v>111</v>
      </c>
      <c r="B16" s="114"/>
      <c r="C16" s="7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2"/>
      <c r="Q16" s="75"/>
      <c r="R16" s="75"/>
      <c r="S16" s="75"/>
      <c r="T16" s="72"/>
      <c r="U16" s="72"/>
      <c r="V16" s="76"/>
      <c r="W16" s="76"/>
      <c r="X16" s="76"/>
      <c r="Y16" s="76"/>
      <c r="Z16" s="75"/>
    </row>
    <row r="17" spans="1:26" ht="17.100000000000001" customHeight="1" x14ac:dyDescent="0.25">
      <c r="A17" s="72">
        <v>1</v>
      </c>
      <c r="B17" s="77" t="s">
        <v>20</v>
      </c>
      <c r="C17" s="78">
        <v>1210.0999999999999</v>
      </c>
      <c r="D17" s="73">
        <v>15</v>
      </c>
      <c r="E17" s="73">
        <v>1</v>
      </c>
      <c r="F17" s="83">
        <f>6889*1.2</f>
        <v>8266.7999999999993</v>
      </c>
      <c r="G17" s="83">
        <v>8267</v>
      </c>
      <c r="H17" s="73"/>
      <c r="I17" s="73"/>
      <c r="J17" s="73"/>
      <c r="K17" s="73"/>
      <c r="L17" s="73"/>
      <c r="M17" s="73"/>
      <c r="N17" s="73"/>
      <c r="O17" s="73"/>
      <c r="P17" s="72">
        <v>50</v>
      </c>
      <c r="Q17" s="75">
        <f>G17*50%</f>
        <v>4133.5</v>
      </c>
      <c r="R17" s="75"/>
      <c r="S17" s="75"/>
      <c r="T17" s="72"/>
      <c r="U17" s="72"/>
      <c r="V17" s="76"/>
      <c r="W17" s="76"/>
      <c r="X17" s="76"/>
      <c r="Y17" s="76"/>
      <c r="Z17" s="75">
        <f>G17+Q17</f>
        <v>12400.5</v>
      </c>
    </row>
    <row r="18" spans="1:26" ht="28.5" customHeight="1" x14ac:dyDescent="0.25">
      <c r="A18" s="79">
        <v>2</v>
      </c>
      <c r="B18" s="77" t="s">
        <v>118</v>
      </c>
      <c r="C18" s="78">
        <v>1210.0999999999999</v>
      </c>
      <c r="D18" s="73"/>
      <c r="E18" s="73">
        <v>1</v>
      </c>
      <c r="F18" s="83">
        <v>7854</v>
      </c>
      <c r="G18" s="83">
        <f t="shared" ref="G18:G20" si="0">F18</f>
        <v>7854</v>
      </c>
      <c r="H18" s="73"/>
      <c r="I18" s="73"/>
      <c r="J18" s="73"/>
      <c r="K18" s="73"/>
      <c r="L18" s="73"/>
      <c r="M18" s="73"/>
      <c r="N18" s="73">
        <v>10</v>
      </c>
      <c r="O18" s="88">
        <f>F18*10%</f>
        <v>785.40000000000009</v>
      </c>
      <c r="P18" s="72">
        <v>50</v>
      </c>
      <c r="Q18" s="75">
        <f>F18*50%</f>
        <v>3927</v>
      </c>
      <c r="R18" s="75"/>
      <c r="S18" s="75"/>
      <c r="T18" s="72"/>
      <c r="U18" s="72"/>
      <c r="V18" s="76"/>
      <c r="W18" s="76"/>
      <c r="X18" s="76"/>
      <c r="Y18" s="76"/>
      <c r="Z18" s="75">
        <f>G18+O18+Q18</f>
        <v>12566.4</v>
      </c>
    </row>
    <row r="19" spans="1:26" ht="29.25" customHeight="1" x14ac:dyDescent="0.25">
      <c r="A19" s="79">
        <v>3</v>
      </c>
      <c r="B19" s="77" t="s">
        <v>119</v>
      </c>
      <c r="C19" s="78">
        <v>1210.0999999999999</v>
      </c>
      <c r="D19" s="73"/>
      <c r="E19" s="73">
        <v>1</v>
      </c>
      <c r="F19" s="83">
        <v>7854</v>
      </c>
      <c r="G19" s="83">
        <f t="shared" si="0"/>
        <v>7854</v>
      </c>
      <c r="H19" s="73"/>
      <c r="I19" s="73"/>
      <c r="J19" s="73"/>
      <c r="K19" s="73"/>
      <c r="L19" s="73"/>
      <c r="M19" s="73"/>
      <c r="N19" s="73"/>
      <c r="O19" s="88"/>
      <c r="P19" s="72">
        <v>50</v>
      </c>
      <c r="Q19" s="75">
        <f>F19*50%</f>
        <v>3927</v>
      </c>
      <c r="R19" s="75"/>
      <c r="S19" s="75"/>
      <c r="T19" s="72"/>
      <c r="U19" s="72"/>
      <c r="V19" s="76"/>
      <c r="W19" s="76"/>
      <c r="X19" s="76"/>
      <c r="Y19" s="76"/>
      <c r="Z19" s="75">
        <f>G19+Q19</f>
        <v>11781</v>
      </c>
    </row>
    <row r="20" spans="1:26" ht="15" customHeight="1" x14ac:dyDescent="0.25">
      <c r="A20" s="79">
        <v>4</v>
      </c>
      <c r="B20" s="80" t="s">
        <v>120</v>
      </c>
      <c r="C20" s="78">
        <v>1231</v>
      </c>
      <c r="D20" s="73"/>
      <c r="E20" s="73">
        <v>1</v>
      </c>
      <c r="F20" s="83">
        <v>7440</v>
      </c>
      <c r="G20" s="83">
        <f t="shared" si="0"/>
        <v>7440</v>
      </c>
      <c r="H20" s="83"/>
      <c r="I20" s="83"/>
      <c r="J20" s="83"/>
      <c r="K20" s="83"/>
      <c r="L20" s="73"/>
      <c r="M20" s="73"/>
      <c r="N20" s="73"/>
      <c r="O20" s="88"/>
      <c r="P20" s="72">
        <v>50</v>
      </c>
      <c r="Q20" s="75">
        <f>F20*50%</f>
        <v>3720</v>
      </c>
      <c r="R20" s="75"/>
      <c r="S20" s="75"/>
      <c r="T20" s="72"/>
      <c r="U20" s="72"/>
      <c r="V20" s="72"/>
      <c r="W20" s="72"/>
      <c r="X20" s="72"/>
      <c r="Y20" s="72"/>
      <c r="Z20" s="75">
        <f>G20+Q20</f>
        <v>11160</v>
      </c>
    </row>
    <row r="21" spans="1:26" ht="17.100000000000001" customHeight="1" x14ac:dyDescent="0.25">
      <c r="A21" s="111" t="s">
        <v>43</v>
      </c>
      <c r="B21" s="112"/>
      <c r="C21" s="74"/>
      <c r="D21" s="73"/>
      <c r="E21" s="81">
        <v>4</v>
      </c>
      <c r="F21" s="73"/>
      <c r="G21" s="90">
        <f>SUM(G17:G20)</f>
        <v>31415</v>
      </c>
      <c r="H21" s="90"/>
      <c r="I21" s="90"/>
      <c r="J21" s="90"/>
      <c r="K21" s="90"/>
      <c r="L21" s="90"/>
      <c r="M21" s="90"/>
      <c r="N21" s="90"/>
      <c r="O21" s="82">
        <f>SUM(O17:O20)</f>
        <v>785.40000000000009</v>
      </c>
      <c r="P21" s="90"/>
      <c r="Q21" s="82">
        <f>SUM(Q17:Q20)</f>
        <v>15707.5</v>
      </c>
      <c r="R21" s="82"/>
      <c r="S21" s="82"/>
      <c r="T21" s="90"/>
      <c r="U21" s="90"/>
      <c r="V21" s="90"/>
      <c r="W21" s="90"/>
      <c r="X21" s="90"/>
      <c r="Y21" s="90"/>
      <c r="Z21" s="82">
        <f>SUM(Z17:Z20)</f>
        <v>47907.9</v>
      </c>
    </row>
    <row r="22" spans="1:26" ht="17.100000000000001" customHeight="1" x14ac:dyDescent="0.25">
      <c r="A22" s="113" t="s">
        <v>23</v>
      </c>
      <c r="B22" s="114"/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5"/>
    </row>
    <row r="23" spans="1:26" ht="17.100000000000001" customHeight="1" x14ac:dyDescent="0.25">
      <c r="A23" s="79">
        <v>1</v>
      </c>
      <c r="B23" s="77" t="s">
        <v>121</v>
      </c>
      <c r="C23" s="74">
        <v>3433</v>
      </c>
      <c r="D23" s="73">
        <v>9</v>
      </c>
      <c r="E23" s="73">
        <v>2</v>
      </c>
      <c r="F23" s="73">
        <v>4619</v>
      </c>
      <c r="G23" s="73">
        <f>F23*E23</f>
        <v>9238</v>
      </c>
      <c r="H23" s="73"/>
      <c r="I23" s="73"/>
      <c r="J23" s="73"/>
      <c r="K23" s="73"/>
      <c r="L23" s="73"/>
      <c r="M23" s="73"/>
      <c r="N23" s="73"/>
      <c r="O23" s="73"/>
      <c r="P23" s="72">
        <v>50</v>
      </c>
      <c r="Q23" s="75">
        <f>F23*50%*E23</f>
        <v>4619</v>
      </c>
      <c r="R23" s="75"/>
      <c r="S23" s="75"/>
      <c r="T23" s="72"/>
      <c r="U23" s="72"/>
      <c r="V23" s="72"/>
      <c r="W23" s="72"/>
      <c r="X23" s="72"/>
      <c r="Y23" s="72"/>
      <c r="Z23" s="75">
        <f>E23*F23+Q23+Y23</f>
        <v>13857</v>
      </c>
    </row>
    <row r="24" spans="1:26" ht="15" customHeight="1" x14ac:dyDescent="0.25">
      <c r="A24" s="79">
        <v>2</v>
      </c>
      <c r="B24" s="80" t="s">
        <v>125</v>
      </c>
      <c r="C24" s="78">
        <v>3115</v>
      </c>
      <c r="D24" s="73">
        <v>9</v>
      </c>
      <c r="E24" s="73">
        <v>1</v>
      </c>
      <c r="F24" s="73">
        <v>4619</v>
      </c>
      <c r="G24" s="73">
        <f t="shared" ref="G24:G27" si="1">F24*E24</f>
        <v>4619</v>
      </c>
      <c r="H24" s="73"/>
      <c r="I24" s="73"/>
      <c r="J24" s="73"/>
      <c r="K24" s="73"/>
      <c r="L24" s="73"/>
      <c r="M24" s="73"/>
      <c r="N24" s="73"/>
      <c r="O24" s="73"/>
      <c r="P24" s="72"/>
      <c r="Q24" s="75"/>
      <c r="R24" s="75"/>
      <c r="S24" s="75"/>
      <c r="T24" s="72"/>
      <c r="U24" s="72"/>
      <c r="V24" s="72"/>
      <c r="W24" s="72"/>
      <c r="X24" s="72"/>
      <c r="Y24" s="72"/>
      <c r="Z24" s="75">
        <f>E24*F24+Q24+Y24</f>
        <v>4619</v>
      </c>
    </row>
    <row r="25" spans="1:26" ht="17.100000000000001" customHeight="1" x14ac:dyDescent="0.25">
      <c r="A25" s="79">
        <v>3</v>
      </c>
      <c r="B25" s="77" t="s">
        <v>124</v>
      </c>
      <c r="C25" s="74">
        <v>3423</v>
      </c>
      <c r="D25" s="73">
        <v>6</v>
      </c>
      <c r="E25" s="73">
        <v>0.5</v>
      </c>
      <c r="F25" s="73">
        <v>3872</v>
      </c>
      <c r="G25" s="73">
        <f t="shared" si="1"/>
        <v>1936</v>
      </c>
      <c r="H25" s="73"/>
      <c r="I25" s="73"/>
      <c r="J25" s="73"/>
      <c r="K25" s="73"/>
      <c r="L25" s="73"/>
      <c r="M25" s="73"/>
      <c r="N25" s="73"/>
      <c r="O25" s="73"/>
      <c r="P25" s="72"/>
      <c r="Q25" s="75"/>
      <c r="R25" s="75"/>
      <c r="S25" s="75"/>
      <c r="T25" s="72"/>
      <c r="U25" s="72"/>
      <c r="V25" s="72"/>
      <c r="W25" s="72"/>
      <c r="X25" s="72"/>
      <c r="Y25" s="72"/>
      <c r="Z25" s="75">
        <f>E25*F25+Q25+Y25</f>
        <v>1936</v>
      </c>
    </row>
    <row r="26" spans="1:26" ht="17.100000000000001" customHeight="1" x14ac:dyDescent="0.25">
      <c r="A26" s="79">
        <v>4</v>
      </c>
      <c r="B26" s="80" t="s">
        <v>136</v>
      </c>
      <c r="C26" s="74">
        <v>4111</v>
      </c>
      <c r="D26" s="73">
        <v>5</v>
      </c>
      <c r="E26" s="83">
        <v>1</v>
      </c>
      <c r="F26" s="73">
        <v>3631</v>
      </c>
      <c r="G26" s="73">
        <f t="shared" si="1"/>
        <v>3631</v>
      </c>
      <c r="H26" s="73"/>
      <c r="I26" s="73"/>
      <c r="J26" s="73"/>
      <c r="K26" s="73"/>
      <c r="L26" s="73"/>
      <c r="M26" s="73"/>
      <c r="N26" s="73"/>
      <c r="O26" s="73"/>
      <c r="P26" s="72"/>
      <c r="Q26" s="75"/>
      <c r="R26" s="75">
        <v>50</v>
      </c>
      <c r="S26" s="75">
        <f>G26*50%</f>
        <v>1815.5</v>
      </c>
      <c r="T26" s="72"/>
      <c r="U26" s="72"/>
      <c r="V26" s="72"/>
      <c r="W26" s="72"/>
      <c r="X26" s="72">
        <v>5</v>
      </c>
      <c r="Y26" s="75">
        <f>G26*5%</f>
        <v>181.55</v>
      </c>
      <c r="Z26" s="75">
        <f>E26*F26+S26+Y26</f>
        <v>5628.05</v>
      </c>
    </row>
    <row r="27" spans="1:26" ht="17.100000000000001" customHeight="1" x14ac:dyDescent="0.25">
      <c r="A27" s="79">
        <v>5</v>
      </c>
      <c r="B27" s="80" t="s">
        <v>31</v>
      </c>
      <c r="C27" s="74">
        <v>4222</v>
      </c>
      <c r="D27" s="73">
        <v>5</v>
      </c>
      <c r="E27" s="83">
        <v>2</v>
      </c>
      <c r="F27" s="73">
        <v>3631</v>
      </c>
      <c r="G27" s="73">
        <f t="shared" si="1"/>
        <v>7262</v>
      </c>
      <c r="H27" s="73"/>
      <c r="I27" s="73"/>
      <c r="J27" s="73"/>
      <c r="K27" s="73"/>
      <c r="L27" s="73"/>
      <c r="M27" s="73"/>
      <c r="N27" s="73"/>
      <c r="O27" s="73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5">
        <f>E27*F27+Q27+Y27</f>
        <v>7262</v>
      </c>
    </row>
    <row r="28" spans="1:26" ht="17.100000000000001" customHeight="1" x14ac:dyDescent="0.25">
      <c r="A28" s="115" t="s">
        <v>43</v>
      </c>
      <c r="B28" s="116"/>
      <c r="C28" s="74"/>
      <c r="D28" s="73"/>
      <c r="E28" s="84">
        <f>SUM(E23:E27)</f>
        <v>6.5</v>
      </c>
      <c r="F28" s="73"/>
      <c r="G28" s="81">
        <f>SUM(G23:G27)</f>
        <v>26686</v>
      </c>
      <c r="H28" s="81"/>
      <c r="I28" s="81"/>
      <c r="J28" s="81"/>
      <c r="K28" s="81"/>
      <c r="L28" s="81"/>
      <c r="M28" s="81"/>
      <c r="N28" s="81"/>
      <c r="O28" s="81"/>
      <c r="P28" s="81"/>
      <c r="Q28" s="82">
        <f>SUM(Q23:Q27)</f>
        <v>4619</v>
      </c>
      <c r="R28" s="82"/>
      <c r="S28" s="82">
        <f t="shared" ref="S28" si="2">SUM(S23:S27)</f>
        <v>1815.5</v>
      </c>
      <c r="T28" s="81"/>
      <c r="U28" s="81"/>
      <c r="V28" s="81"/>
      <c r="W28" s="81"/>
      <c r="X28" s="81"/>
      <c r="Y28" s="82">
        <f t="shared" ref="Y28:Z28" si="3">SUM(Y23:Y27)</f>
        <v>181.55</v>
      </c>
      <c r="Z28" s="82">
        <f t="shared" si="3"/>
        <v>33302.050000000003</v>
      </c>
    </row>
    <row r="29" spans="1:26" ht="17.100000000000001" customHeight="1" x14ac:dyDescent="0.25">
      <c r="A29" s="113" t="s">
        <v>112</v>
      </c>
      <c r="B29" s="114"/>
      <c r="C29" s="74"/>
      <c r="D29" s="73"/>
      <c r="E29" s="8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5"/>
    </row>
    <row r="30" spans="1:26" ht="17.100000000000001" customHeight="1" x14ac:dyDescent="0.25">
      <c r="A30" s="85">
        <v>1</v>
      </c>
      <c r="B30" s="109" t="s">
        <v>139</v>
      </c>
      <c r="C30" s="74" t="s">
        <v>146</v>
      </c>
      <c r="D30" s="73">
        <v>10</v>
      </c>
      <c r="E30" s="83">
        <v>1</v>
      </c>
      <c r="F30" s="73">
        <v>4859</v>
      </c>
      <c r="G30" s="73">
        <v>4859</v>
      </c>
      <c r="H30" s="73"/>
      <c r="I30" s="73"/>
      <c r="J30" s="73"/>
      <c r="K30" s="73"/>
      <c r="L30" s="73"/>
      <c r="M30" s="73"/>
      <c r="N30" s="73">
        <v>30</v>
      </c>
      <c r="O30" s="73">
        <v>1457.7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5">
        <v>6316.7</v>
      </c>
    </row>
    <row r="31" spans="1:26" ht="17.100000000000001" customHeight="1" x14ac:dyDescent="0.25">
      <c r="A31" s="72">
        <v>3</v>
      </c>
      <c r="B31" s="87" t="s">
        <v>117</v>
      </c>
      <c r="C31" s="73">
        <v>3231</v>
      </c>
      <c r="D31" s="73">
        <v>6</v>
      </c>
      <c r="E31" s="78">
        <v>2.5</v>
      </c>
      <c r="F31" s="73">
        <v>3872</v>
      </c>
      <c r="G31" s="73">
        <f>E31*F31</f>
        <v>9680</v>
      </c>
      <c r="H31" s="73"/>
      <c r="I31" s="73"/>
      <c r="J31" s="73"/>
      <c r="K31" s="73"/>
      <c r="L31" s="73"/>
      <c r="M31" s="73"/>
      <c r="N31" s="73">
        <v>30</v>
      </c>
      <c r="O31" s="88">
        <v>2904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5">
        <f>G31+O31+Q31</f>
        <v>12584</v>
      </c>
    </row>
    <row r="32" spans="1:26" ht="17.100000000000001" customHeight="1" x14ac:dyDescent="0.25">
      <c r="A32" s="79"/>
      <c r="B32" s="115" t="s">
        <v>43</v>
      </c>
      <c r="C32" s="119"/>
      <c r="D32" s="73"/>
      <c r="E32" s="82">
        <f>SUM(E30:E31)</f>
        <v>3.5</v>
      </c>
      <c r="F32" s="73"/>
      <c r="G32" s="81">
        <f>SUM(G30:G31)</f>
        <v>14539</v>
      </c>
      <c r="H32" s="81">
        <f t="shared" ref="H32:N32" si="4">SUM(H31)</f>
        <v>0</v>
      </c>
      <c r="I32" s="81">
        <f t="shared" si="4"/>
        <v>0</v>
      </c>
      <c r="J32" s="81">
        <f t="shared" si="4"/>
        <v>0</v>
      </c>
      <c r="K32" s="81">
        <f t="shared" si="4"/>
        <v>0</v>
      </c>
      <c r="L32" s="81">
        <f t="shared" si="4"/>
        <v>0</v>
      </c>
      <c r="M32" s="81">
        <f t="shared" si="4"/>
        <v>0</v>
      </c>
      <c r="N32" s="81">
        <f t="shared" si="4"/>
        <v>30</v>
      </c>
      <c r="O32" s="82">
        <f>SUM(O30:O31)</f>
        <v>4361.7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86">
        <f>SUM(Z30:Z31)</f>
        <v>18900.7</v>
      </c>
    </row>
    <row r="33" spans="1:26" ht="17.100000000000001" customHeight="1" x14ac:dyDescent="0.25">
      <c r="A33" s="117" t="s">
        <v>113</v>
      </c>
      <c r="B33" s="118"/>
      <c r="C33" s="73"/>
      <c r="D33" s="73"/>
      <c r="E33" s="89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5"/>
    </row>
    <row r="34" spans="1:26" ht="17.100000000000001" customHeight="1" x14ac:dyDescent="0.25">
      <c r="A34" s="72">
        <v>1</v>
      </c>
      <c r="B34" s="76" t="s">
        <v>114</v>
      </c>
      <c r="C34" s="73">
        <v>3475</v>
      </c>
      <c r="D34" s="73">
        <v>11</v>
      </c>
      <c r="E34" s="103">
        <v>6.5</v>
      </c>
      <c r="F34" s="73">
        <v>6312</v>
      </c>
      <c r="G34" s="73">
        <f>E34*F34</f>
        <v>41028</v>
      </c>
      <c r="H34" s="73"/>
      <c r="I34" s="73"/>
      <c r="J34" s="73"/>
      <c r="K34" s="73"/>
      <c r="L34" s="73"/>
      <c r="M34" s="73"/>
      <c r="N34" s="73"/>
      <c r="O34" s="88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5">
        <f t="shared" ref="Z34:Z43" si="5">G34+I34+K34+M34+O34</f>
        <v>41028</v>
      </c>
    </row>
    <row r="35" spans="1:26" ht="17.100000000000001" customHeight="1" x14ac:dyDescent="0.25">
      <c r="A35" s="79">
        <v>2</v>
      </c>
      <c r="B35" s="76" t="s">
        <v>114</v>
      </c>
      <c r="C35" s="73">
        <v>3475</v>
      </c>
      <c r="D35" s="73">
        <v>11</v>
      </c>
      <c r="E35" s="103">
        <v>1.5</v>
      </c>
      <c r="F35" s="73">
        <v>6312</v>
      </c>
      <c r="G35" s="73">
        <f>E35*F35</f>
        <v>9468</v>
      </c>
      <c r="H35" s="73"/>
      <c r="I35" s="73"/>
      <c r="J35" s="73"/>
      <c r="K35" s="73"/>
      <c r="L35" s="73"/>
      <c r="M35" s="73"/>
      <c r="N35" s="73">
        <v>10</v>
      </c>
      <c r="O35" s="88">
        <f>G35*10%</f>
        <v>946.80000000000007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5">
        <f t="shared" si="5"/>
        <v>10414.799999999999</v>
      </c>
    </row>
    <row r="36" spans="1:26" ht="17.100000000000001" customHeight="1" x14ac:dyDescent="0.25">
      <c r="A36" s="72">
        <v>3</v>
      </c>
      <c r="B36" s="76" t="s">
        <v>114</v>
      </c>
      <c r="C36" s="73">
        <v>3475</v>
      </c>
      <c r="D36" s="73">
        <v>11</v>
      </c>
      <c r="E36" s="103">
        <v>0.5</v>
      </c>
      <c r="F36" s="73">
        <v>6312</v>
      </c>
      <c r="G36" s="73">
        <f t="shared" ref="G36:G43" si="6">E36*F36</f>
        <v>3156</v>
      </c>
      <c r="H36" s="73"/>
      <c r="I36" s="73"/>
      <c r="J36" s="83">
        <v>15</v>
      </c>
      <c r="K36" s="88">
        <f>G36*15%</f>
        <v>473.4</v>
      </c>
      <c r="L36" s="73">
        <v>10</v>
      </c>
      <c r="M36" s="88">
        <f>G36*10%</f>
        <v>315.60000000000002</v>
      </c>
      <c r="N36" s="73">
        <v>30</v>
      </c>
      <c r="O36" s="88">
        <f>G36*30%</f>
        <v>946.8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5">
        <f t="shared" si="5"/>
        <v>4891.8</v>
      </c>
    </row>
    <row r="37" spans="1:26" ht="17.100000000000001" customHeight="1" x14ac:dyDescent="0.25">
      <c r="A37" s="79">
        <v>4</v>
      </c>
      <c r="B37" s="76" t="s">
        <v>114</v>
      </c>
      <c r="C37" s="73">
        <v>3475</v>
      </c>
      <c r="D37" s="73">
        <v>11</v>
      </c>
      <c r="E37" s="103">
        <v>0.5</v>
      </c>
      <c r="F37" s="73">
        <v>6312</v>
      </c>
      <c r="G37" s="73">
        <f t="shared" si="6"/>
        <v>3156</v>
      </c>
      <c r="H37" s="73"/>
      <c r="I37" s="73"/>
      <c r="J37" s="88"/>
      <c r="K37" s="88"/>
      <c r="L37" s="73">
        <v>10</v>
      </c>
      <c r="M37" s="88">
        <f>G37*10%</f>
        <v>315.60000000000002</v>
      </c>
      <c r="N37" s="73"/>
      <c r="O37" s="88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5">
        <f t="shared" si="5"/>
        <v>3471.6</v>
      </c>
    </row>
    <row r="38" spans="1:26" ht="17.100000000000001" customHeight="1" x14ac:dyDescent="0.25">
      <c r="A38" s="72">
        <v>5</v>
      </c>
      <c r="B38" s="76" t="s">
        <v>114</v>
      </c>
      <c r="C38" s="73">
        <v>3475</v>
      </c>
      <c r="D38" s="73">
        <v>11</v>
      </c>
      <c r="E38" s="103">
        <v>1</v>
      </c>
      <c r="F38" s="73">
        <v>6312</v>
      </c>
      <c r="G38" s="73">
        <f t="shared" si="6"/>
        <v>6312</v>
      </c>
      <c r="H38" s="73"/>
      <c r="I38" s="73"/>
      <c r="J38" s="88"/>
      <c r="K38" s="88"/>
      <c r="L38" s="73"/>
      <c r="M38" s="73"/>
      <c r="N38" s="73">
        <v>30</v>
      </c>
      <c r="O38" s="88">
        <f t="shared" ref="O38:O41" si="7">G38*30%</f>
        <v>1893.6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5">
        <f t="shared" si="5"/>
        <v>8205.6</v>
      </c>
    </row>
    <row r="39" spans="1:26" ht="17.100000000000001" customHeight="1" x14ac:dyDescent="0.25">
      <c r="A39" s="72">
        <v>6</v>
      </c>
      <c r="B39" s="76" t="s">
        <v>114</v>
      </c>
      <c r="C39" s="73">
        <v>3475</v>
      </c>
      <c r="D39" s="73">
        <v>12</v>
      </c>
      <c r="E39" s="103">
        <v>2</v>
      </c>
      <c r="F39" s="73">
        <v>6792</v>
      </c>
      <c r="G39" s="88">
        <v>13584</v>
      </c>
      <c r="H39" s="73"/>
      <c r="I39" s="73"/>
      <c r="J39" s="88"/>
      <c r="K39" s="88"/>
      <c r="L39" s="73"/>
      <c r="M39" s="73"/>
      <c r="N39" s="73">
        <v>30</v>
      </c>
      <c r="O39" s="88">
        <f t="shared" si="7"/>
        <v>4075.2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5">
        <f t="shared" si="5"/>
        <v>17659.2</v>
      </c>
    </row>
    <row r="40" spans="1:26" ht="17.100000000000001" customHeight="1" x14ac:dyDescent="0.25">
      <c r="A40" s="79">
        <v>7</v>
      </c>
      <c r="B40" s="76" t="s">
        <v>114</v>
      </c>
      <c r="C40" s="74">
        <v>3475</v>
      </c>
      <c r="D40" s="73">
        <v>12</v>
      </c>
      <c r="E40" s="103">
        <v>3</v>
      </c>
      <c r="F40" s="73">
        <v>6792</v>
      </c>
      <c r="G40" s="73">
        <f t="shared" si="6"/>
        <v>20376</v>
      </c>
      <c r="H40" s="73"/>
      <c r="I40" s="73"/>
      <c r="J40" s="88"/>
      <c r="K40" s="88"/>
      <c r="L40" s="73"/>
      <c r="M40" s="73"/>
      <c r="N40" s="73">
        <v>20</v>
      </c>
      <c r="O40" s="88">
        <f>G40*20%</f>
        <v>4075.2000000000003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5">
        <f t="shared" si="5"/>
        <v>24451.200000000001</v>
      </c>
    </row>
    <row r="41" spans="1:26" ht="17.100000000000001" customHeight="1" x14ac:dyDescent="0.25">
      <c r="A41" s="79">
        <v>8</v>
      </c>
      <c r="B41" s="80" t="s">
        <v>114</v>
      </c>
      <c r="C41" s="74">
        <v>3475</v>
      </c>
      <c r="D41" s="73">
        <v>12</v>
      </c>
      <c r="E41" s="103">
        <v>1</v>
      </c>
      <c r="F41" s="73">
        <v>6792</v>
      </c>
      <c r="G41" s="73">
        <f t="shared" si="6"/>
        <v>6792</v>
      </c>
      <c r="H41" s="78">
        <v>15</v>
      </c>
      <c r="I41" s="108">
        <f>G41*15%</f>
        <v>1018.8</v>
      </c>
      <c r="J41" s="88"/>
      <c r="K41" s="88"/>
      <c r="L41" s="73"/>
      <c r="M41" s="73"/>
      <c r="N41" s="73">
        <v>30</v>
      </c>
      <c r="O41" s="88">
        <f t="shared" si="7"/>
        <v>2037.6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5">
        <f t="shared" si="5"/>
        <v>9848.4</v>
      </c>
    </row>
    <row r="42" spans="1:26" ht="17.100000000000001" customHeight="1" x14ac:dyDescent="0.25">
      <c r="A42" s="79">
        <v>9</v>
      </c>
      <c r="B42" s="80" t="s">
        <v>114</v>
      </c>
      <c r="C42" s="74">
        <v>3475</v>
      </c>
      <c r="D42" s="73">
        <v>12</v>
      </c>
      <c r="E42" s="103">
        <v>0.5</v>
      </c>
      <c r="F42" s="73">
        <v>6792</v>
      </c>
      <c r="G42" s="73">
        <f t="shared" si="6"/>
        <v>3396</v>
      </c>
      <c r="H42" s="78"/>
      <c r="I42" s="108"/>
      <c r="J42" s="88"/>
      <c r="K42" s="88"/>
      <c r="L42" s="73"/>
      <c r="M42" s="73"/>
      <c r="N42" s="73"/>
      <c r="O42" s="88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5">
        <v>3396</v>
      </c>
    </row>
    <row r="43" spans="1:26" ht="17.100000000000001" customHeight="1" x14ac:dyDescent="0.25">
      <c r="A43" s="72">
        <v>10</v>
      </c>
      <c r="B43" s="76" t="s">
        <v>114</v>
      </c>
      <c r="C43" s="74">
        <v>3475</v>
      </c>
      <c r="D43" s="73">
        <v>12</v>
      </c>
      <c r="E43" s="103">
        <v>0.5</v>
      </c>
      <c r="F43" s="73">
        <v>6792</v>
      </c>
      <c r="G43" s="73">
        <f t="shared" si="6"/>
        <v>3396</v>
      </c>
      <c r="H43" s="73"/>
      <c r="I43" s="73"/>
      <c r="J43" s="88"/>
      <c r="K43" s="88"/>
      <c r="L43" s="73">
        <v>15</v>
      </c>
      <c r="M43" s="73">
        <v>509.4</v>
      </c>
      <c r="N43" s="73"/>
      <c r="O43" s="88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5">
        <f t="shared" si="5"/>
        <v>3905.4</v>
      </c>
    </row>
    <row r="44" spans="1:26" ht="17.100000000000001" customHeight="1" x14ac:dyDescent="0.25">
      <c r="A44" s="111" t="s">
        <v>43</v>
      </c>
      <c r="B44" s="112"/>
      <c r="C44" s="74"/>
      <c r="D44" s="73"/>
      <c r="E44" s="102">
        <f>SUM(E34:E43)</f>
        <v>17</v>
      </c>
      <c r="F44" s="73"/>
      <c r="G44" s="84">
        <f>SUM(G34:G43)</f>
        <v>110664</v>
      </c>
      <c r="H44" s="84"/>
      <c r="I44" s="84">
        <f t="shared" ref="I44:Y44" si="8">SUM(I34:I43)</f>
        <v>1018.8</v>
      </c>
      <c r="J44" s="84"/>
      <c r="K44" s="84">
        <f t="shared" si="8"/>
        <v>473.4</v>
      </c>
      <c r="L44" s="84"/>
      <c r="M44" s="84">
        <f t="shared" si="8"/>
        <v>1140.5999999999999</v>
      </c>
      <c r="N44" s="84"/>
      <c r="O44" s="84">
        <f>SUM(O34:O43)</f>
        <v>13975.2</v>
      </c>
      <c r="P44" s="84">
        <f t="shared" si="8"/>
        <v>0</v>
      </c>
      <c r="Q44" s="84">
        <f t="shared" si="8"/>
        <v>0</v>
      </c>
      <c r="R44" s="84"/>
      <c r="S44" s="84"/>
      <c r="T44" s="84">
        <f t="shared" si="8"/>
        <v>0</v>
      </c>
      <c r="U44" s="84">
        <f t="shared" si="8"/>
        <v>0</v>
      </c>
      <c r="V44" s="84">
        <f t="shared" si="8"/>
        <v>0</v>
      </c>
      <c r="W44" s="84">
        <f t="shared" si="8"/>
        <v>0</v>
      </c>
      <c r="X44" s="84">
        <f t="shared" si="8"/>
        <v>0</v>
      </c>
      <c r="Y44" s="84">
        <f t="shared" si="8"/>
        <v>0</v>
      </c>
      <c r="Z44" s="82">
        <f>SUM(O44+M44+K44+I44+G44)</f>
        <v>127272</v>
      </c>
    </row>
    <row r="45" spans="1:26" ht="17.100000000000001" customHeight="1" x14ac:dyDescent="0.25">
      <c r="A45" s="113" t="s">
        <v>30</v>
      </c>
      <c r="B45" s="114"/>
      <c r="C45" s="74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5"/>
    </row>
    <row r="46" spans="1:26" ht="17.100000000000001" customHeight="1" x14ac:dyDescent="0.25">
      <c r="A46" s="79">
        <v>1</v>
      </c>
      <c r="B46" s="77" t="s">
        <v>93</v>
      </c>
      <c r="C46" s="74">
        <v>4222</v>
      </c>
      <c r="D46" s="73">
        <v>5</v>
      </c>
      <c r="E46" s="73">
        <v>2</v>
      </c>
      <c r="F46" s="73">
        <v>3631</v>
      </c>
      <c r="G46" s="73">
        <f>E46*F46</f>
        <v>7262</v>
      </c>
      <c r="H46" s="73"/>
      <c r="I46" s="73"/>
      <c r="J46" s="73"/>
      <c r="K46" s="73"/>
      <c r="L46" s="73"/>
      <c r="M46" s="73"/>
      <c r="N46" s="73"/>
      <c r="O46" s="73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5">
        <f>G46</f>
        <v>7262</v>
      </c>
    </row>
    <row r="47" spans="1:26" ht="17.100000000000001" customHeight="1" x14ac:dyDescent="0.25">
      <c r="A47" s="79">
        <v>2</v>
      </c>
      <c r="B47" s="77" t="s">
        <v>123</v>
      </c>
      <c r="C47" s="74">
        <v>9152</v>
      </c>
      <c r="D47" s="73">
        <v>2</v>
      </c>
      <c r="E47" s="73">
        <v>1</v>
      </c>
      <c r="F47" s="73">
        <v>2910</v>
      </c>
      <c r="G47" s="73">
        <f t="shared" ref="G47:G58" si="9">E47*F47</f>
        <v>2910</v>
      </c>
      <c r="H47" s="73"/>
      <c r="I47" s="73"/>
      <c r="J47" s="73"/>
      <c r="K47" s="73"/>
      <c r="L47" s="73"/>
      <c r="M47" s="73"/>
      <c r="N47" s="73"/>
      <c r="O47" s="73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5">
        <f>G47</f>
        <v>2910</v>
      </c>
    </row>
    <row r="48" spans="1:26" ht="17.100000000000001" customHeight="1" x14ac:dyDescent="0.25">
      <c r="A48" s="72">
        <v>3</v>
      </c>
      <c r="B48" s="76" t="s">
        <v>32</v>
      </c>
      <c r="C48" s="73">
        <v>9132</v>
      </c>
      <c r="D48" s="73">
        <v>2</v>
      </c>
      <c r="E48" s="73">
        <v>7</v>
      </c>
      <c r="F48" s="73">
        <v>2910</v>
      </c>
      <c r="G48" s="73">
        <f t="shared" si="9"/>
        <v>20370</v>
      </c>
      <c r="H48" s="73"/>
      <c r="I48" s="73"/>
      <c r="J48" s="73"/>
      <c r="K48" s="73"/>
      <c r="L48" s="73"/>
      <c r="M48" s="73"/>
      <c r="N48" s="73"/>
      <c r="O48" s="73"/>
      <c r="P48" s="72"/>
      <c r="Q48" s="72"/>
      <c r="R48" s="72"/>
      <c r="S48" s="72"/>
      <c r="T48" s="72"/>
      <c r="U48" s="72"/>
      <c r="V48" s="72">
        <v>10</v>
      </c>
      <c r="W48" s="75">
        <f>F48*10%</f>
        <v>291</v>
      </c>
      <c r="X48" s="75"/>
      <c r="Y48" s="75"/>
      <c r="Z48" s="75">
        <v>22407</v>
      </c>
    </row>
    <row r="49" spans="1:27" ht="17.100000000000001" customHeight="1" x14ac:dyDescent="0.25">
      <c r="A49" s="72">
        <v>4</v>
      </c>
      <c r="B49" s="76" t="s">
        <v>92</v>
      </c>
      <c r="C49" s="73">
        <v>9132</v>
      </c>
      <c r="D49" s="73">
        <v>2</v>
      </c>
      <c r="E49" s="73">
        <v>3.5</v>
      </c>
      <c r="F49" s="73">
        <v>2910</v>
      </c>
      <c r="G49" s="73">
        <f t="shared" si="9"/>
        <v>10185</v>
      </c>
      <c r="H49" s="73"/>
      <c r="I49" s="73"/>
      <c r="J49" s="73"/>
      <c r="K49" s="73"/>
      <c r="L49" s="73"/>
      <c r="M49" s="73"/>
      <c r="N49" s="73"/>
      <c r="O49" s="73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5">
        <f>G49</f>
        <v>10185</v>
      </c>
    </row>
    <row r="50" spans="1:27" ht="17.100000000000001" customHeight="1" x14ac:dyDescent="0.25">
      <c r="A50" s="72">
        <v>5</v>
      </c>
      <c r="B50" s="76" t="s">
        <v>33</v>
      </c>
      <c r="C50" s="73">
        <v>9152</v>
      </c>
      <c r="D50" s="73">
        <v>2</v>
      </c>
      <c r="E50" s="73">
        <v>7</v>
      </c>
      <c r="F50" s="73">
        <v>2910</v>
      </c>
      <c r="G50" s="73">
        <f t="shared" si="9"/>
        <v>20370</v>
      </c>
      <c r="H50" s="73"/>
      <c r="I50" s="73"/>
      <c r="J50" s="73"/>
      <c r="K50" s="73"/>
      <c r="L50" s="73"/>
      <c r="M50" s="73"/>
      <c r="N50" s="73"/>
      <c r="O50" s="73"/>
      <c r="P50" s="72"/>
      <c r="Q50" s="72"/>
      <c r="R50" s="72"/>
      <c r="S50" s="72"/>
      <c r="T50" s="72">
        <v>35</v>
      </c>
      <c r="U50" s="75">
        <f>ROUND(F50/167*80*35%,2)</f>
        <v>487.9</v>
      </c>
      <c r="V50" s="72"/>
      <c r="W50" s="72"/>
      <c r="X50" s="72"/>
      <c r="Y50" s="72"/>
      <c r="Z50" s="75">
        <v>23785.3</v>
      </c>
    </row>
    <row r="51" spans="1:27" ht="27" customHeight="1" x14ac:dyDescent="0.25">
      <c r="A51" s="72">
        <v>6</v>
      </c>
      <c r="B51" s="76" t="s">
        <v>104</v>
      </c>
      <c r="C51" s="73">
        <v>7241</v>
      </c>
      <c r="D51" s="73">
        <v>6</v>
      </c>
      <c r="E51" s="73">
        <v>1.5</v>
      </c>
      <c r="F51" s="73">
        <v>3872</v>
      </c>
      <c r="G51" s="73">
        <f t="shared" si="9"/>
        <v>5808</v>
      </c>
      <c r="H51" s="73"/>
      <c r="I51" s="73"/>
      <c r="J51" s="73"/>
      <c r="K51" s="73"/>
      <c r="L51" s="73"/>
      <c r="M51" s="73"/>
      <c r="N51" s="73"/>
      <c r="O51" s="73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5">
        <f t="shared" ref="Z51:Z58" si="10">G51</f>
        <v>5808</v>
      </c>
    </row>
    <row r="52" spans="1:27" ht="27" customHeight="1" x14ac:dyDescent="0.25">
      <c r="A52" s="72">
        <v>7</v>
      </c>
      <c r="B52" s="76" t="s">
        <v>35</v>
      </c>
      <c r="C52" s="73">
        <v>7129</v>
      </c>
      <c r="D52" s="73">
        <v>7</v>
      </c>
      <c r="E52" s="73">
        <v>4</v>
      </c>
      <c r="F52" s="73">
        <v>4112</v>
      </c>
      <c r="G52" s="73">
        <f t="shared" si="9"/>
        <v>16448</v>
      </c>
      <c r="H52" s="73"/>
      <c r="I52" s="73"/>
      <c r="J52" s="73"/>
      <c r="K52" s="73"/>
      <c r="L52" s="73"/>
      <c r="M52" s="73"/>
      <c r="N52" s="73"/>
      <c r="O52" s="73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5">
        <f t="shared" si="10"/>
        <v>16448</v>
      </c>
    </row>
    <row r="53" spans="1:27" ht="27" customHeight="1" x14ac:dyDescent="0.25">
      <c r="A53" s="72">
        <v>8</v>
      </c>
      <c r="B53" s="76" t="s">
        <v>144</v>
      </c>
      <c r="C53" s="73">
        <v>7233</v>
      </c>
      <c r="D53" s="73">
        <v>5</v>
      </c>
      <c r="E53" s="73">
        <v>2</v>
      </c>
      <c r="F53" s="73">
        <v>3631</v>
      </c>
      <c r="G53" s="73">
        <f t="shared" si="9"/>
        <v>7262</v>
      </c>
      <c r="H53" s="73"/>
      <c r="I53" s="73"/>
      <c r="J53" s="73"/>
      <c r="K53" s="73"/>
      <c r="L53" s="73"/>
      <c r="M53" s="73"/>
      <c r="N53" s="73"/>
      <c r="O53" s="73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5">
        <v>7262</v>
      </c>
    </row>
    <row r="54" spans="1:27" ht="17.100000000000001" customHeight="1" x14ac:dyDescent="0.25">
      <c r="A54" s="72">
        <v>9</v>
      </c>
      <c r="B54" s="76" t="s">
        <v>106</v>
      </c>
      <c r="C54" s="73">
        <v>7136</v>
      </c>
      <c r="D54" s="73">
        <v>5</v>
      </c>
      <c r="E54" s="73">
        <v>3</v>
      </c>
      <c r="F54" s="73">
        <v>3631</v>
      </c>
      <c r="G54" s="73">
        <f t="shared" si="9"/>
        <v>10893</v>
      </c>
      <c r="H54" s="73"/>
      <c r="I54" s="73"/>
      <c r="J54" s="73"/>
      <c r="K54" s="73"/>
      <c r="L54" s="73"/>
      <c r="M54" s="73"/>
      <c r="N54" s="73"/>
      <c r="O54" s="73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5">
        <f t="shared" si="10"/>
        <v>10893</v>
      </c>
    </row>
    <row r="55" spans="1:27" ht="17.100000000000001" customHeight="1" x14ac:dyDescent="0.25">
      <c r="A55" s="72">
        <v>10</v>
      </c>
      <c r="B55" s="76" t="s">
        <v>122</v>
      </c>
      <c r="C55" s="73">
        <v>8163</v>
      </c>
      <c r="D55" s="73">
        <v>2</v>
      </c>
      <c r="E55" s="73">
        <v>1</v>
      </c>
      <c r="F55" s="73">
        <v>2910</v>
      </c>
      <c r="G55" s="73">
        <f t="shared" si="9"/>
        <v>2910</v>
      </c>
      <c r="H55" s="73"/>
      <c r="I55" s="73"/>
      <c r="J55" s="73"/>
      <c r="K55" s="73"/>
      <c r="L55" s="73"/>
      <c r="M55" s="73"/>
      <c r="N55" s="73"/>
      <c r="O55" s="73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5">
        <f t="shared" si="10"/>
        <v>2910</v>
      </c>
    </row>
    <row r="56" spans="1:27" ht="17.100000000000001" customHeight="1" x14ac:dyDescent="0.25">
      <c r="A56" s="72">
        <v>11</v>
      </c>
      <c r="B56" s="76" t="s">
        <v>41</v>
      </c>
      <c r="C56" s="73">
        <v>9162</v>
      </c>
      <c r="D56" s="73">
        <v>2</v>
      </c>
      <c r="E56" s="73">
        <v>1</v>
      </c>
      <c r="F56" s="73">
        <v>2910</v>
      </c>
      <c r="G56" s="73">
        <f t="shared" si="9"/>
        <v>2910</v>
      </c>
      <c r="H56" s="73"/>
      <c r="I56" s="73"/>
      <c r="J56" s="73"/>
      <c r="K56" s="73"/>
      <c r="L56" s="73"/>
      <c r="M56" s="73"/>
      <c r="N56" s="73"/>
      <c r="O56" s="73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5">
        <f t="shared" si="10"/>
        <v>2910</v>
      </c>
    </row>
    <row r="57" spans="1:27" ht="17.100000000000001" customHeight="1" x14ac:dyDescent="0.25">
      <c r="A57" s="72">
        <v>12</v>
      </c>
      <c r="B57" s="76" t="s">
        <v>145</v>
      </c>
      <c r="C57" s="73">
        <v>8162</v>
      </c>
      <c r="D57" s="73">
        <v>3</v>
      </c>
      <c r="E57" s="73">
        <v>6</v>
      </c>
      <c r="F57" s="73">
        <v>3151</v>
      </c>
      <c r="G57" s="73">
        <f t="shared" si="9"/>
        <v>18906</v>
      </c>
      <c r="H57" s="73"/>
      <c r="I57" s="73"/>
      <c r="J57" s="73"/>
      <c r="K57" s="73"/>
      <c r="L57" s="73"/>
      <c r="M57" s="73"/>
      <c r="N57" s="73"/>
      <c r="O57" s="73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5">
        <f t="shared" si="10"/>
        <v>18906</v>
      </c>
    </row>
    <row r="58" spans="1:27" ht="17.100000000000001" customHeight="1" x14ac:dyDescent="0.25">
      <c r="A58" s="72">
        <v>13</v>
      </c>
      <c r="B58" s="76" t="s">
        <v>26</v>
      </c>
      <c r="C58" s="73">
        <v>9411</v>
      </c>
      <c r="D58" s="73">
        <v>2</v>
      </c>
      <c r="E58" s="73">
        <v>1</v>
      </c>
      <c r="F58" s="73">
        <v>2910</v>
      </c>
      <c r="G58" s="73">
        <f t="shared" si="9"/>
        <v>2910</v>
      </c>
      <c r="H58" s="73"/>
      <c r="I58" s="73"/>
      <c r="J58" s="73"/>
      <c r="K58" s="73"/>
      <c r="L58" s="73"/>
      <c r="M58" s="73"/>
      <c r="N58" s="73"/>
      <c r="O58" s="73"/>
      <c r="P58" s="72"/>
      <c r="Q58" s="75"/>
      <c r="R58" s="75"/>
      <c r="S58" s="75"/>
      <c r="T58" s="72"/>
      <c r="U58" s="72"/>
      <c r="V58" s="72"/>
      <c r="W58" s="72"/>
      <c r="X58" s="72"/>
      <c r="Y58" s="72"/>
      <c r="Z58" s="75">
        <f t="shared" si="10"/>
        <v>2910</v>
      </c>
    </row>
    <row r="59" spans="1:27" ht="16.5" customHeight="1" x14ac:dyDescent="0.25">
      <c r="A59" s="111" t="s">
        <v>43</v>
      </c>
      <c r="B59" s="112"/>
      <c r="C59" s="73"/>
      <c r="D59" s="73"/>
      <c r="E59" s="81">
        <f>SUM(E46:E58)</f>
        <v>40</v>
      </c>
      <c r="F59" s="73"/>
      <c r="G59" s="81">
        <f>SUM(G46:G58)</f>
        <v>129144</v>
      </c>
      <c r="H59" s="81"/>
      <c r="I59" s="81"/>
      <c r="J59" s="81"/>
      <c r="K59" s="81"/>
      <c r="L59" s="81"/>
      <c r="M59" s="81"/>
      <c r="N59" s="81"/>
      <c r="O59" s="82"/>
      <c r="P59" s="72"/>
      <c r="Q59" s="82"/>
      <c r="R59" s="82"/>
      <c r="S59" s="82"/>
      <c r="T59" s="72"/>
      <c r="U59" s="82">
        <f>ROUND(U50*E50,2)</f>
        <v>3415.3</v>
      </c>
      <c r="V59" s="72"/>
      <c r="W59" s="82">
        <f>ROUND(W48*E48,2)</f>
        <v>2037</v>
      </c>
      <c r="X59" s="82"/>
      <c r="Y59" s="82"/>
      <c r="Z59" s="82">
        <f>SUM(Z46:Z58)</f>
        <v>134596.29999999999</v>
      </c>
    </row>
    <row r="60" spans="1:27" ht="18" customHeight="1" x14ac:dyDescent="0.25">
      <c r="A60" s="111" t="s">
        <v>91</v>
      </c>
      <c r="B60" s="112"/>
      <c r="C60" s="73"/>
      <c r="D60" s="73"/>
      <c r="E60" s="81">
        <v>71</v>
      </c>
      <c r="F60" s="81"/>
      <c r="G60" s="82">
        <f>G21+G28+G32+G44+G59</f>
        <v>312448</v>
      </c>
      <c r="H60" s="82"/>
      <c r="I60" s="82">
        <f>I21+I28+I32+I44+I59</f>
        <v>1018.8</v>
      </c>
      <c r="J60" s="82"/>
      <c r="K60" s="82">
        <f>K21+K28+K32+K44+K59</f>
        <v>473.4</v>
      </c>
      <c r="L60" s="82"/>
      <c r="M60" s="82">
        <f>M21+M28+M32+M44+M59</f>
        <v>1140.5999999999999</v>
      </c>
      <c r="N60" s="82"/>
      <c r="O60" s="82">
        <f>O21+O28+O32+O44+O59</f>
        <v>19122.300000000003</v>
      </c>
      <c r="P60" s="82"/>
      <c r="Q60" s="82">
        <f>Q21+Q28+Q32+Q44+Q59</f>
        <v>20326.5</v>
      </c>
      <c r="R60" s="82"/>
      <c r="S60" s="82">
        <f>S21+S28+S32+S44+S59</f>
        <v>1815.5</v>
      </c>
      <c r="T60" s="82"/>
      <c r="U60" s="82">
        <f>U21+U28+U32+U44+U59</f>
        <v>3415.3</v>
      </c>
      <c r="V60" s="82"/>
      <c r="W60" s="82">
        <f>W21+W28+W32+W44+W59</f>
        <v>2037</v>
      </c>
      <c r="X60" s="82"/>
      <c r="Y60" s="82">
        <f>Y21+Y28+Y32+Y44+Y59</f>
        <v>181.55</v>
      </c>
      <c r="Z60" s="82">
        <v>361978.95</v>
      </c>
    </row>
    <row r="61" spans="1:27" ht="24" customHeight="1" x14ac:dyDescent="0.25">
      <c r="A61" s="41" t="s">
        <v>142</v>
      </c>
      <c r="B61" s="41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6" customHeight="1" x14ac:dyDescent="0.25">
      <c r="A62" s="41"/>
      <c r="B62" s="41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x14ac:dyDescent="0.25">
      <c r="A63" s="41"/>
      <c r="B63" s="41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x14ac:dyDescent="0.25">
      <c r="A64" s="41"/>
      <c r="B64" s="41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</sheetData>
  <mergeCells count="42">
    <mergeCell ref="A60:B60"/>
    <mergeCell ref="J11:K13"/>
    <mergeCell ref="A29:B29"/>
    <mergeCell ref="B32:C32"/>
    <mergeCell ref="A33:B33"/>
    <mergeCell ref="A44:B44"/>
    <mergeCell ref="A45:B45"/>
    <mergeCell ref="A59:B59"/>
    <mergeCell ref="A28:B28"/>
    <mergeCell ref="A16:B16"/>
    <mergeCell ref="A21:B21"/>
    <mergeCell ref="A22:B22"/>
    <mergeCell ref="G11:G14"/>
    <mergeCell ref="L11:M13"/>
    <mergeCell ref="P5:Z5"/>
    <mergeCell ref="P6:Z6"/>
    <mergeCell ref="P7:Z7"/>
    <mergeCell ref="F11:F14"/>
    <mergeCell ref="X11:Y13"/>
    <mergeCell ref="Z11:Z14"/>
    <mergeCell ref="A1:F1"/>
    <mergeCell ref="P1:Z1"/>
    <mergeCell ref="A2:F2"/>
    <mergeCell ref="P2:Z2"/>
    <mergeCell ref="A3:F3"/>
    <mergeCell ref="P3:Z3"/>
    <mergeCell ref="B4:B5"/>
    <mergeCell ref="N11:O13"/>
    <mergeCell ref="P11:Q13"/>
    <mergeCell ref="T11:U13"/>
    <mergeCell ref="V11:W13"/>
    <mergeCell ref="H11:I13"/>
    <mergeCell ref="R11:S13"/>
    <mergeCell ref="P4:Z4"/>
    <mergeCell ref="A8:F8"/>
    <mergeCell ref="P8:Z8"/>
    <mergeCell ref="P9:Z9"/>
    <mergeCell ref="A11:A14"/>
    <mergeCell ref="B11:B14"/>
    <mergeCell ref="C11:C14"/>
    <mergeCell ref="D11:D14"/>
    <mergeCell ref="E11:E14"/>
  </mergeCells>
  <pageMargins left="0.7" right="0.7" top="0.75" bottom="0.75" header="0.3" footer="0.3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3" zoomScaleNormal="80" workbookViewId="0">
      <selection activeCell="A21" sqref="A21:XFD21"/>
    </sheetView>
  </sheetViews>
  <sheetFormatPr defaultRowHeight="15" x14ac:dyDescent="0.25"/>
  <cols>
    <col min="1" max="1" width="4.5703125" customWidth="1"/>
    <col min="2" max="2" width="41.5703125" customWidth="1"/>
    <col min="3" max="3" width="7.28515625" style="40" customWidth="1"/>
    <col min="4" max="5" width="5.7109375" style="39" customWidth="1"/>
    <col min="6" max="6" width="8.5703125" style="39" customWidth="1"/>
    <col min="7" max="7" width="9.85546875" style="39" customWidth="1"/>
    <col min="8" max="8" width="5.7109375" customWidth="1"/>
    <col min="9" max="9" width="9.5703125" customWidth="1"/>
    <col min="10" max="10" width="7.7109375" customWidth="1"/>
    <col min="11" max="11" width="8" customWidth="1"/>
    <col min="12" max="12" width="7.7109375" customWidth="1"/>
    <col min="13" max="13" width="8.140625" customWidth="1"/>
    <col min="14" max="14" width="10.85546875" customWidth="1"/>
  </cols>
  <sheetData>
    <row r="1" spans="1:14" ht="15.95" customHeight="1" x14ac:dyDescent="0.3">
      <c r="A1" s="45" t="s">
        <v>109</v>
      </c>
      <c r="B1" s="46"/>
    </row>
    <row r="2" spans="1:14" ht="12.95" customHeight="1" x14ac:dyDescent="0.25">
      <c r="A2" s="42" t="s">
        <v>101</v>
      </c>
      <c r="B2" s="48"/>
    </row>
    <row r="3" spans="1:14" ht="12.95" customHeight="1" x14ac:dyDescent="0.25">
      <c r="A3" s="42" t="s">
        <v>100</v>
      </c>
      <c r="B3" s="42"/>
    </row>
    <row r="4" spans="1:14" ht="12.95" customHeight="1" x14ac:dyDescent="0.25">
      <c r="A4" s="42" t="s">
        <v>96</v>
      </c>
      <c r="B4" s="42"/>
    </row>
    <row r="5" spans="1:14" ht="18.75" customHeight="1" x14ac:dyDescent="0.25">
      <c r="A5" s="42" t="s">
        <v>97</v>
      </c>
      <c r="B5" s="42"/>
    </row>
    <row r="6" spans="1:14" ht="14.1" customHeight="1" x14ac:dyDescent="0.25">
      <c r="A6" t="s">
        <v>102</v>
      </c>
    </row>
    <row r="7" spans="1:14" ht="17.100000000000001" customHeight="1" x14ac:dyDescent="0.25">
      <c r="A7" s="47" t="s">
        <v>108</v>
      </c>
      <c r="B7" s="46"/>
      <c r="C7" s="49"/>
      <c r="D7" s="50"/>
      <c r="E7" s="50"/>
      <c r="F7" s="50"/>
      <c r="G7" s="50"/>
      <c r="H7" s="46"/>
      <c r="I7" s="46"/>
      <c r="J7" s="46"/>
    </row>
    <row r="8" spans="1:14" ht="15" customHeight="1" x14ac:dyDescent="0.25">
      <c r="A8" s="42" t="s">
        <v>98</v>
      </c>
      <c r="K8" s="60"/>
      <c r="L8" s="60"/>
      <c r="M8" s="60"/>
      <c r="N8" s="60"/>
    </row>
    <row r="9" spans="1:14" ht="12" customHeight="1" x14ac:dyDescent="0.25">
      <c r="A9" s="157" t="s">
        <v>7</v>
      </c>
      <c r="B9" s="159" t="s">
        <v>8</v>
      </c>
      <c r="C9" s="154" t="s">
        <v>9</v>
      </c>
      <c r="D9" s="154" t="s">
        <v>10</v>
      </c>
      <c r="E9" s="154" t="s">
        <v>11</v>
      </c>
      <c r="F9" s="154" t="s">
        <v>12</v>
      </c>
      <c r="G9" s="154" t="s">
        <v>95</v>
      </c>
      <c r="H9" s="157" t="s">
        <v>13</v>
      </c>
      <c r="I9" s="157"/>
      <c r="J9" s="164" t="s">
        <v>14</v>
      </c>
      <c r="K9" s="165"/>
      <c r="L9" s="157" t="s">
        <v>15</v>
      </c>
      <c r="M9" s="157"/>
      <c r="N9" s="165" t="s">
        <v>16</v>
      </c>
    </row>
    <row r="10" spans="1:14" ht="12" customHeight="1" x14ac:dyDescent="0.25">
      <c r="A10" s="157"/>
      <c r="B10" s="160"/>
      <c r="C10" s="155"/>
      <c r="D10" s="155"/>
      <c r="E10" s="155"/>
      <c r="F10" s="155"/>
      <c r="G10" s="155"/>
      <c r="H10" s="157"/>
      <c r="I10" s="157"/>
      <c r="J10" s="166"/>
      <c r="K10" s="167"/>
      <c r="L10" s="157"/>
      <c r="M10" s="157"/>
      <c r="N10" s="167"/>
    </row>
    <row r="11" spans="1:14" ht="12" customHeight="1" x14ac:dyDescent="0.25">
      <c r="A11" s="157"/>
      <c r="B11" s="160"/>
      <c r="C11" s="155"/>
      <c r="D11" s="155"/>
      <c r="E11" s="155"/>
      <c r="F11" s="155"/>
      <c r="G11" s="155"/>
      <c r="H11" s="157"/>
      <c r="I11" s="157"/>
      <c r="J11" s="168"/>
      <c r="K11" s="169"/>
      <c r="L11" s="157"/>
      <c r="M11" s="157"/>
      <c r="N11" s="167"/>
    </row>
    <row r="12" spans="1:14" ht="12" customHeight="1" x14ac:dyDescent="0.25">
      <c r="A12" s="158"/>
      <c r="B12" s="161"/>
      <c r="C12" s="156"/>
      <c r="D12" s="156"/>
      <c r="E12" s="156"/>
      <c r="F12" s="156"/>
      <c r="G12" s="156"/>
      <c r="H12" s="37" t="s">
        <v>17</v>
      </c>
      <c r="I12" s="37" t="s">
        <v>18</v>
      </c>
      <c r="J12" s="37" t="s">
        <v>17</v>
      </c>
      <c r="K12" s="37" t="s">
        <v>18</v>
      </c>
      <c r="L12" s="37" t="s">
        <v>17</v>
      </c>
      <c r="M12" s="37" t="s">
        <v>18</v>
      </c>
      <c r="N12" s="167"/>
    </row>
    <row r="13" spans="1:14" ht="10.5" customHeight="1" x14ac:dyDescent="0.25">
      <c r="A13" s="51">
        <v>1</v>
      </c>
      <c r="B13" s="51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</row>
    <row r="14" spans="1:14" ht="17.100000000000001" customHeight="1" x14ac:dyDescent="0.25">
      <c r="A14" s="152" t="s">
        <v>19</v>
      </c>
      <c r="B14" s="153"/>
      <c r="C14" s="53"/>
      <c r="D14" s="52"/>
      <c r="E14" s="52"/>
      <c r="F14" s="52"/>
      <c r="G14" s="52"/>
      <c r="H14" s="51"/>
      <c r="I14" s="54"/>
      <c r="J14" s="51"/>
      <c r="K14" s="51"/>
      <c r="L14" s="55"/>
      <c r="M14" s="55"/>
      <c r="N14" s="54"/>
    </row>
    <row r="15" spans="1:14" ht="17.100000000000001" customHeight="1" x14ac:dyDescent="0.25">
      <c r="A15" s="51">
        <v>1</v>
      </c>
      <c r="B15" s="55" t="s">
        <v>20</v>
      </c>
      <c r="C15" s="52">
        <v>1210.0999999999999</v>
      </c>
      <c r="D15" s="52">
        <v>10</v>
      </c>
      <c r="E15" s="52">
        <v>1</v>
      </c>
      <c r="F15" s="52">
        <v>2912</v>
      </c>
      <c r="G15" s="52">
        <f>ROUND(F15*E15,2)</f>
        <v>2912</v>
      </c>
      <c r="H15" s="51">
        <v>50</v>
      </c>
      <c r="I15" s="54">
        <f>ROUND((F15*H15%),2)</f>
        <v>1456</v>
      </c>
      <c r="J15" s="55"/>
      <c r="K15" s="51"/>
      <c r="L15" s="51"/>
      <c r="M15" s="51"/>
      <c r="N15" s="54">
        <f>ROUND(G15+I15,2)</f>
        <v>4368</v>
      </c>
    </row>
    <row r="16" spans="1:14" ht="27" customHeight="1" x14ac:dyDescent="0.25">
      <c r="A16" s="51">
        <v>2</v>
      </c>
      <c r="B16" s="55" t="s">
        <v>94</v>
      </c>
      <c r="C16" s="52">
        <v>1223.0999999999999</v>
      </c>
      <c r="D16" s="52"/>
      <c r="E16" s="52">
        <v>1</v>
      </c>
      <c r="F16" s="52">
        <v>2766</v>
      </c>
      <c r="G16" s="52">
        <f>ROUND(F16*E16,2)</f>
        <v>2766</v>
      </c>
      <c r="H16" s="51">
        <v>50</v>
      </c>
      <c r="I16" s="54">
        <f>ROUND((F16*H16%),2)</f>
        <v>1383</v>
      </c>
      <c r="J16" s="51"/>
      <c r="K16" s="51"/>
      <c r="L16" s="51"/>
      <c r="M16" s="51"/>
      <c r="N16" s="54">
        <f>ROUND(G16+I16,2)</f>
        <v>4149</v>
      </c>
    </row>
    <row r="17" spans="1:14" ht="17.100000000000001" customHeight="1" x14ac:dyDescent="0.25">
      <c r="A17" s="162" t="s">
        <v>43</v>
      </c>
      <c r="B17" s="163"/>
      <c r="C17" s="53"/>
      <c r="D17" s="52"/>
      <c r="E17" s="56">
        <f>E15+E16</f>
        <v>2</v>
      </c>
      <c r="F17" s="52"/>
      <c r="G17" s="56">
        <f>ROUND(G15+G16,2)</f>
        <v>5678</v>
      </c>
      <c r="H17" s="51"/>
      <c r="I17" s="57">
        <f>ROUND(I15+I16,2)</f>
        <v>2839</v>
      </c>
      <c r="J17" s="51"/>
      <c r="K17" s="51"/>
      <c r="L17" s="51"/>
      <c r="M17" s="51"/>
      <c r="N17" s="57">
        <f>ROUND(N15+N16,2)</f>
        <v>8517</v>
      </c>
    </row>
    <row r="18" spans="1:14" ht="17.100000000000001" customHeight="1" x14ac:dyDescent="0.25">
      <c r="A18" s="152" t="s">
        <v>23</v>
      </c>
      <c r="B18" s="153"/>
      <c r="C18" s="53"/>
      <c r="D18" s="52"/>
      <c r="E18" s="52"/>
      <c r="F18" s="52"/>
      <c r="G18" s="52"/>
      <c r="H18" s="51"/>
      <c r="I18" s="51"/>
      <c r="J18" s="51"/>
      <c r="K18" s="51"/>
      <c r="L18" s="51"/>
      <c r="M18" s="51"/>
      <c r="N18" s="54"/>
    </row>
    <row r="19" spans="1:14" ht="17.100000000000001" customHeight="1" x14ac:dyDescent="0.25">
      <c r="A19" s="51">
        <v>1</v>
      </c>
      <c r="B19" s="55" t="s">
        <v>27</v>
      </c>
      <c r="C19" s="52">
        <v>4115</v>
      </c>
      <c r="D19" s="52">
        <v>5</v>
      </c>
      <c r="E19" s="58">
        <v>1</v>
      </c>
      <c r="F19" s="52">
        <v>2176</v>
      </c>
      <c r="G19" s="52">
        <f>ROUND(F19*E19,2)</f>
        <v>2176</v>
      </c>
      <c r="H19" s="51"/>
      <c r="I19" s="51"/>
      <c r="J19" s="51"/>
      <c r="K19" s="51"/>
      <c r="L19" s="51"/>
      <c r="M19" s="51"/>
      <c r="N19" s="54">
        <f>ROUND(G19,2)</f>
        <v>2176</v>
      </c>
    </row>
    <row r="20" spans="1:14" ht="17.100000000000001" customHeight="1" x14ac:dyDescent="0.25">
      <c r="A20" s="51">
        <v>2</v>
      </c>
      <c r="B20" s="55" t="s">
        <v>28</v>
      </c>
      <c r="C20" s="52">
        <v>4190</v>
      </c>
      <c r="D20" s="52">
        <v>5</v>
      </c>
      <c r="E20" s="59">
        <v>0.5</v>
      </c>
      <c r="F20" s="52">
        <v>2176</v>
      </c>
      <c r="G20" s="52">
        <f>ROUND(F20*E20,2)</f>
        <v>1088</v>
      </c>
      <c r="H20" s="51"/>
      <c r="I20" s="51"/>
      <c r="J20" s="51"/>
      <c r="K20" s="51"/>
      <c r="L20" s="51"/>
      <c r="M20" s="51"/>
      <c r="N20" s="54">
        <f>ROUND(G20,2)</f>
        <v>1088</v>
      </c>
    </row>
    <row r="21" spans="1:14" s="35" customFormat="1" ht="17.100000000000001" customHeight="1" x14ac:dyDescent="0.25">
      <c r="A21" s="51">
        <v>3</v>
      </c>
      <c r="B21" s="55" t="s">
        <v>31</v>
      </c>
      <c r="C21" s="52">
        <v>4222</v>
      </c>
      <c r="D21" s="52">
        <v>5</v>
      </c>
      <c r="E21" s="58">
        <v>1</v>
      </c>
      <c r="F21" s="52">
        <v>2176</v>
      </c>
      <c r="G21" s="52">
        <f>ROUND(F21*E21,2)</f>
        <v>2176</v>
      </c>
      <c r="H21" s="51"/>
      <c r="I21" s="51"/>
      <c r="J21" s="51"/>
      <c r="K21" s="51"/>
      <c r="L21" s="51"/>
      <c r="M21" s="51"/>
      <c r="N21" s="54">
        <f>ROUND(G21,2)</f>
        <v>2176</v>
      </c>
    </row>
    <row r="22" spans="1:14" ht="17.100000000000001" customHeight="1" x14ac:dyDescent="0.25">
      <c r="A22" s="162" t="s">
        <v>43</v>
      </c>
      <c r="B22" s="163"/>
      <c r="C22" s="53"/>
      <c r="D22" s="52"/>
      <c r="E22" s="57">
        <f>ROUND(E19+E20+E21,2)</f>
        <v>2.5</v>
      </c>
      <c r="F22" s="52"/>
      <c r="G22" s="56">
        <f>ROUND(G19+G20+G21,)</f>
        <v>5440</v>
      </c>
      <c r="H22" s="51"/>
      <c r="I22" s="51"/>
      <c r="J22" s="51"/>
      <c r="K22" s="51"/>
      <c r="L22" s="51"/>
      <c r="M22" s="54"/>
      <c r="N22" s="57">
        <f>ROUND(N19+N20+N21,)</f>
        <v>5440</v>
      </c>
    </row>
    <row r="23" spans="1:14" ht="17.100000000000001" customHeight="1" x14ac:dyDescent="0.25">
      <c r="A23" s="152" t="s">
        <v>30</v>
      </c>
      <c r="B23" s="153"/>
      <c r="C23" s="53"/>
      <c r="D23" s="52"/>
      <c r="E23" s="52"/>
      <c r="F23" s="52"/>
      <c r="G23" s="52"/>
      <c r="H23" s="51"/>
      <c r="I23" s="51"/>
      <c r="J23" s="51"/>
      <c r="K23" s="51"/>
      <c r="L23" s="51"/>
      <c r="M23" s="51"/>
      <c r="N23" s="54"/>
    </row>
    <row r="24" spans="1:14" ht="17.100000000000001" customHeight="1" x14ac:dyDescent="0.25">
      <c r="A24" s="51">
        <v>1</v>
      </c>
      <c r="B24" s="55" t="s">
        <v>32</v>
      </c>
      <c r="C24" s="52">
        <v>9132</v>
      </c>
      <c r="D24" s="52">
        <v>2</v>
      </c>
      <c r="E24" s="52">
        <v>1</v>
      </c>
      <c r="F24" s="52">
        <v>1744</v>
      </c>
      <c r="G24" s="52">
        <f t="shared" ref="G24:G34" si="0">ROUND(F24*E24,2)</f>
        <v>1744</v>
      </c>
      <c r="H24" s="51"/>
      <c r="I24" s="51"/>
      <c r="J24" s="51"/>
      <c r="K24" s="51"/>
      <c r="L24" s="51">
        <v>10</v>
      </c>
      <c r="M24" s="54">
        <f>ROUND(F24*L24%,2)</f>
        <v>174.4</v>
      </c>
      <c r="N24" s="54">
        <f>ROUND(F24+M24,2)</f>
        <v>1918.4</v>
      </c>
    </row>
    <row r="25" spans="1:14" ht="17.100000000000001" customHeight="1" x14ac:dyDescent="0.25">
      <c r="A25" s="51">
        <v>2</v>
      </c>
      <c r="B25" s="55" t="s">
        <v>92</v>
      </c>
      <c r="C25" s="52">
        <v>9132</v>
      </c>
      <c r="D25" s="52">
        <v>2</v>
      </c>
      <c r="E25" s="52">
        <v>4</v>
      </c>
      <c r="F25" s="52">
        <v>1744</v>
      </c>
      <c r="G25" s="52">
        <f t="shared" si="0"/>
        <v>6976</v>
      </c>
      <c r="H25" s="51"/>
      <c r="I25" s="51"/>
      <c r="J25" s="51"/>
      <c r="K25" s="51"/>
      <c r="L25" s="51"/>
      <c r="M25" s="51"/>
      <c r="N25" s="54">
        <f>ROUND(F25*E25,2)</f>
        <v>6976</v>
      </c>
    </row>
    <row r="26" spans="1:14" ht="17.100000000000001" customHeight="1" x14ac:dyDescent="0.25">
      <c r="A26" s="51">
        <v>3</v>
      </c>
      <c r="B26" s="55" t="s">
        <v>33</v>
      </c>
      <c r="C26" s="52">
        <v>9152</v>
      </c>
      <c r="D26" s="52">
        <v>2</v>
      </c>
      <c r="E26" s="52">
        <v>3</v>
      </c>
      <c r="F26" s="52">
        <v>1744</v>
      </c>
      <c r="G26" s="52">
        <f t="shared" si="0"/>
        <v>5232</v>
      </c>
      <c r="H26" s="51"/>
      <c r="I26" s="51"/>
      <c r="J26" s="51">
        <v>35</v>
      </c>
      <c r="K26" s="54">
        <f>ROUND(F26/167*80*35%,2)</f>
        <v>292.41000000000003</v>
      </c>
      <c r="L26" s="51"/>
      <c r="M26" s="51"/>
      <c r="N26" s="54">
        <f>ROUND((F26+K26)*E26,2)</f>
        <v>6109.23</v>
      </c>
    </row>
    <row r="27" spans="1:14" ht="27" customHeight="1" x14ac:dyDescent="0.25">
      <c r="A27" s="51">
        <v>4</v>
      </c>
      <c r="B27" s="55" t="s">
        <v>104</v>
      </c>
      <c r="C27" s="52">
        <v>7241</v>
      </c>
      <c r="D27" s="52">
        <v>6</v>
      </c>
      <c r="E27" s="52">
        <v>1</v>
      </c>
      <c r="F27" s="52">
        <v>2320</v>
      </c>
      <c r="G27" s="52">
        <f t="shared" si="0"/>
        <v>2320</v>
      </c>
      <c r="H27" s="51"/>
      <c r="I27" s="51"/>
      <c r="J27" s="51"/>
      <c r="K27" s="51"/>
      <c r="L27" s="51"/>
      <c r="M27" s="51"/>
      <c r="N27" s="54">
        <f>ROUND(G27,2)</f>
        <v>2320</v>
      </c>
    </row>
    <row r="28" spans="1:14" ht="24.75" customHeight="1" x14ac:dyDescent="0.25">
      <c r="A28" s="51">
        <v>5</v>
      </c>
      <c r="B28" s="55" t="s">
        <v>35</v>
      </c>
      <c r="C28" s="52">
        <v>7129</v>
      </c>
      <c r="D28" s="52">
        <v>7</v>
      </c>
      <c r="E28" s="52">
        <v>4</v>
      </c>
      <c r="F28" s="52">
        <v>2464</v>
      </c>
      <c r="G28" s="52">
        <f t="shared" si="0"/>
        <v>9856</v>
      </c>
      <c r="H28" s="51"/>
      <c r="I28" s="51"/>
      <c r="J28" s="51"/>
      <c r="K28" s="51"/>
      <c r="L28" s="51"/>
      <c r="M28" s="51"/>
      <c r="N28" s="54">
        <f t="shared" ref="N28:N33" si="1">ROUND(G28,2)</f>
        <v>9856</v>
      </c>
    </row>
    <row r="29" spans="1:14" ht="17.100000000000001" customHeight="1" x14ac:dyDescent="0.25">
      <c r="A29" s="51">
        <v>6</v>
      </c>
      <c r="B29" s="55" t="s">
        <v>106</v>
      </c>
      <c r="C29" s="52">
        <v>7233</v>
      </c>
      <c r="D29" s="52">
        <v>5</v>
      </c>
      <c r="E29" s="52">
        <v>3</v>
      </c>
      <c r="F29" s="52">
        <v>2176</v>
      </c>
      <c r="G29" s="52">
        <f t="shared" si="0"/>
        <v>6528</v>
      </c>
      <c r="H29" s="51"/>
      <c r="I29" s="51"/>
      <c r="J29" s="51"/>
      <c r="K29" s="51"/>
      <c r="L29" s="51"/>
      <c r="M29" s="51"/>
      <c r="N29" s="54">
        <f t="shared" si="1"/>
        <v>6528</v>
      </c>
    </row>
    <row r="30" spans="1:14" ht="17.100000000000001" customHeight="1" x14ac:dyDescent="0.25">
      <c r="A30" s="51">
        <v>7</v>
      </c>
      <c r="B30" s="55" t="s">
        <v>105</v>
      </c>
      <c r="C30" s="52">
        <v>7233</v>
      </c>
      <c r="D30" s="52">
        <v>5</v>
      </c>
      <c r="E30" s="52">
        <v>1</v>
      </c>
      <c r="F30" s="52">
        <v>2176</v>
      </c>
      <c r="G30" s="52">
        <f t="shared" si="0"/>
        <v>2176</v>
      </c>
      <c r="H30" s="51"/>
      <c r="I30" s="51" t="s">
        <v>54</v>
      </c>
      <c r="J30" s="51"/>
      <c r="K30" s="51"/>
      <c r="L30" s="51"/>
      <c r="M30" s="51"/>
      <c r="N30" s="54">
        <f t="shared" si="1"/>
        <v>2176</v>
      </c>
    </row>
    <row r="31" spans="1:14" ht="17.100000000000001" customHeight="1" x14ac:dyDescent="0.25">
      <c r="A31" s="51">
        <v>8</v>
      </c>
      <c r="B31" s="55" t="s">
        <v>107</v>
      </c>
      <c r="C31" s="52">
        <v>7233</v>
      </c>
      <c r="D31" s="52">
        <v>3</v>
      </c>
      <c r="E31" s="52">
        <v>1.5</v>
      </c>
      <c r="F31" s="52">
        <v>1888</v>
      </c>
      <c r="G31" s="52">
        <f t="shared" si="0"/>
        <v>2832</v>
      </c>
      <c r="H31" s="51"/>
      <c r="I31" s="51"/>
      <c r="J31" s="51"/>
      <c r="K31" s="51"/>
      <c r="L31" s="51"/>
      <c r="M31" s="51"/>
      <c r="N31" s="54">
        <f t="shared" si="1"/>
        <v>2832</v>
      </c>
    </row>
    <row r="32" spans="1:14" ht="17.100000000000001" customHeight="1" x14ac:dyDescent="0.25">
      <c r="A32" s="51">
        <v>9</v>
      </c>
      <c r="B32" s="55" t="s">
        <v>41</v>
      </c>
      <c r="C32" s="52">
        <v>9162</v>
      </c>
      <c r="D32" s="52">
        <v>2</v>
      </c>
      <c r="E32" s="52">
        <v>1</v>
      </c>
      <c r="F32" s="52">
        <v>1744</v>
      </c>
      <c r="G32" s="52">
        <f t="shared" si="0"/>
        <v>1744</v>
      </c>
      <c r="H32" s="51"/>
      <c r="I32" s="51"/>
      <c r="J32" s="51"/>
      <c r="K32" s="51"/>
      <c r="L32" s="51"/>
      <c r="M32" s="51"/>
      <c r="N32" s="54">
        <f t="shared" si="1"/>
        <v>1744</v>
      </c>
    </row>
    <row r="33" spans="1:15" ht="17.100000000000001" customHeight="1" x14ac:dyDescent="0.25">
      <c r="A33" s="51">
        <v>10</v>
      </c>
      <c r="B33" s="55" t="s">
        <v>93</v>
      </c>
      <c r="C33" s="52">
        <v>3340</v>
      </c>
      <c r="D33" s="52">
        <v>5</v>
      </c>
      <c r="E33" s="52">
        <v>3</v>
      </c>
      <c r="F33" s="52">
        <v>2176</v>
      </c>
      <c r="G33" s="52">
        <f t="shared" si="0"/>
        <v>6528</v>
      </c>
      <c r="H33" s="51"/>
      <c r="I33" s="51"/>
      <c r="J33" s="51"/>
      <c r="K33" s="51"/>
      <c r="L33" s="51"/>
      <c r="M33" s="51"/>
      <c r="N33" s="54">
        <f t="shared" si="1"/>
        <v>6528</v>
      </c>
    </row>
    <row r="34" spans="1:15" ht="17.100000000000001" customHeight="1" x14ac:dyDescent="0.25">
      <c r="A34" s="51">
        <v>11</v>
      </c>
      <c r="B34" s="55" t="s">
        <v>26</v>
      </c>
      <c r="C34" s="52">
        <v>9411</v>
      </c>
      <c r="D34" s="52">
        <v>2</v>
      </c>
      <c r="E34" s="52">
        <v>1</v>
      </c>
      <c r="F34" s="52">
        <v>1744</v>
      </c>
      <c r="G34" s="52">
        <f t="shared" si="0"/>
        <v>1744</v>
      </c>
      <c r="H34" s="51">
        <v>30</v>
      </c>
      <c r="I34" s="54">
        <f>ROUND(F34*H34%,2)</f>
        <v>523.20000000000005</v>
      </c>
      <c r="J34" s="51"/>
      <c r="K34" s="51"/>
      <c r="L34" s="51"/>
      <c r="M34" s="51"/>
      <c r="N34" s="54">
        <f>ROUND(F34+I34,2)</f>
        <v>2267.1999999999998</v>
      </c>
    </row>
    <row r="35" spans="1:15" ht="16.5" customHeight="1" x14ac:dyDescent="0.25">
      <c r="A35" s="162" t="s">
        <v>43</v>
      </c>
      <c r="B35" s="163"/>
      <c r="C35" s="52"/>
      <c r="D35" s="52"/>
      <c r="E35" s="56">
        <f>ROUND(SUM(E24:E34),2)</f>
        <v>23.5</v>
      </c>
      <c r="F35" s="52"/>
      <c r="G35" s="56">
        <f>ROUND(SUM(G24:G34),2)</f>
        <v>47680</v>
      </c>
      <c r="H35" s="51"/>
      <c r="I35" s="57">
        <f>ROUND(I34*E34,2)</f>
        <v>523.20000000000005</v>
      </c>
      <c r="J35" s="51"/>
      <c r="K35" s="57">
        <f>ROUND(K26*E26,2)</f>
        <v>877.23</v>
      </c>
      <c r="L35" s="51"/>
      <c r="M35" s="57">
        <f>ROUND(M24*E24,2)</f>
        <v>174.4</v>
      </c>
      <c r="N35" s="56">
        <f>ROUND(SUM(N24:N34),2)</f>
        <v>49254.83</v>
      </c>
    </row>
    <row r="36" spans="1:15" ht="18" customHeight="1" x14ac:dyDescent="0.25">
      <c r="A36" s="162" t="s">
        <v>91</v>
      </c>
      <c r="B36" s="163"/>
      <c r="C36" s="52"/>
      <c r="D36" s="52"/>
      <c r="E36" s="56">
        <f>E17+E22+E35</f>
        <v>28</v>
      </c>
      <c r="F36" s="56"/>
      <c r="G36" s="57">
        <f>ROUND(G17+G22+G35,2)</f>
        <v>58798</v>
      </c>
      <c r="H36" s="51"/>
      <c r="I36" s="57">
        <f>ROUND(I17+I22+I35,2)</f>
        <v>3362.2</v>
      </c>
      <c r="J36" s="51"/>
      <c r="K36" s="57">
        <f>ROUND(K17+K22+K35,2)</f>
        <v>877.23</v>
      </c>
      <c r="L36" s="51"/>
      <c r="M36" s="57">
        <f>ROUND(M17+M22+M35,2)</f>
        <v>174.4</v>
      </c>
      <c r="N36" s="57">
        <f>ROUND(N17+N22+N35,2)</f>
        <v>63211.83</v>
      </c>
    </row>
    <row r="37" spans="1:15" ht="7.5" customHeight="1" x14ac:dyDescent="0.25">
      <c r="A37" s="150"/>
      <c r="B37" s="151"/>
      <c r="C37" s="151"/>
      <c r="D37" s="151"/>
      <c r="E37" s="151"/>
      <c r="F37" s="151"/>
      <c r="G37" s="38"/>
    </row>
    <row r="38" spans="1:15" ht="18" customHeight="1" x14ac:dyDescent="0.25">
      <c r="A38" s="41" t="s">
        <v>103</v>
      </c>
      <c r="B38" s="41"/>
      <c r="C38" s="43"/>
      <c r="D38" s="44"/>
      <c r="E38" s="44"/>
      <c r="F38" s="44"/>
      <c r="G38" s="44"/>
      <c r="H38" s="41"/>
      <c r="I38" s="41"/>
      <c r="J38" s="41"/>
      <c r="K38" s="41"/>
      <c r="L38" s="41"/>
      <c r="M38" s="41"/>
      <c r="N38" s="41"/>
      <c r="O38" s="41"/>
    </row>
    <row r="39" spans="1:15" ht="10.5" customHeight="1" x14ac:dyDescent="0.25">
      <c r="A39" s="41"/>
      <c r="B39" s="41"/>
      <c r="C39" s="43"/>
      <c r="D39" s="44"/>
      <c r="E39" s="44"/>
      <c r="F39" s="44"/>
      <c r="G39" s="44"/>
      <c r="H39" s="41"/>
      <c r="I39" s="41"/>
      <c r="J39" s="41"/>
      <c r="K39" s="41"/>
      <c r="L39" s="41"/>
      <c r="M39" s="41"/>
      <c r="N39" s="41"/>
      <c r="O39" s="41"/>
    </row>
    <row r="40" spans="1:15" x14ac:dyDescent="0.25">
      <c r="A40" s="41" t="s">
        <v>99</v>
      </c>
      <c r="B40" s="41"/>
      <c r="C40" s="43"/>
      <c r="D40" s="44"/>
      <c r="E40" s="44"/>
      <c r="F40" s="44"/>
      <c r="G40" s="44"/>
      <c r="H40" s="41"/>
      <c r="I40" s="41"/>
      <c r="J40" s="41"/>
      <c r="K40" s="41"/>
      <c r="L40" s="41"/>
      <c r="M40" s="41"/>
      <c r="N40" s="41"/>
      <c r="O40" s="41"/>
    </row>
    <row r="41" spans="1:15" x14ac:dyDescent="0.25">
      <c r="A41" s="41"/>
      <c r="B41" s="41"/>
      <c r="C41" s="43"/>
      <c r="D41" s="44"/>
      <c r="E41" s="44"/>
      <c r="F41" s="44"/>
      <c r="G41" s="44"/>
      <c r="H41" s="41"/>
      <c r="I41" s="41"/>
      <c r="J41" s="41"/>
      <c r="K41" s="41"/>
      <c r="L41" s="41"/>
      <c r="M41" s="41"/>
      <c r="N41" s="41"/>
      <c r="O41" s="41"/>
    </row>
  </sheetData>
  <mergeCells count="19">
    <mergeCell ref="J9:K11"/>
    <mergeCell ref="L9:M11"/>
    <mergeCell ref="N9:N12"/>
    <mergeCell ref="H9:I11"/>
    <mergeCell ref="G9:G12"/>
    <mergeCell ref="A37:F37"/>
    <mergeCell ref="A14:B14"/>
    <mergeCell ref="D9:D12"/>
    <mergeCell ref="E9:E12"/>
    <mergeCell ref="F9:F12"/>
    <mergeCell ref="A9:A12"/>
    <mergeCell ref="B9:B12"/>
    <mergeCell ref="C9:C12"/>
    <mergeCell ref="A36:B36"/>
    <mergeCell ref="A17:B17"/>
    <mergeCell ref="A22:B22"/>
    <mergeCell ref="A35:B35"/>
    <mergeCell ref="A23:B23"/>
    <mergeCell ref="A18:B18"/>
  </mergeCells>
  <phoneticPr fontId="11" type="noConversion"/>
  <printOptions horizontalCentered="1"/>
  <pageMargins left="0.51181102362204722" right="0.19685039370078741" top="0.19685039370078741" bottom="0.19685039370078741" header="0.31496062992125984" footer="0.31496062992125984"/>
  <pageSetup paperSize="9" scale="90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zoomScale="80" zoomScaleNormal="80" workbookViewId="0">
      <selection activeCell="B6" sqref="B6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90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88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/>
      <c r="H14" s="14"/>
      <c r="I14" s="15"/>
      <c r="J14" s="10"/>
      <c r="K14" s="10"/>
      <c r="L14" s="10"/>
      <c r="M14" s="14">
        <f>F14+H14</f>
        <v>1678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/>
      <c r="H15" s="14"/>
      <c r="I15" s="10"/>
      <c r="J15" s="10"/>
      <c r="K15" s="10"/>
      <c r="L15" s="10"/>
      <c r="M15" s="14">
        <f>F15+H15</f>
        <v>1551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/>
      <c r="H16" s="14"/>
      <c r="I16" s="10"/>
      <c r="J16" s="10"/>
      <c r="K16" s="10"/>
      <c r="L16" s="10"/>
      <c r="M16" s="14">
        <f>F16+H16</f>
        <v>1551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/>
      <c r="H18" s="19"/>
      <c r="I18" s="9"/>
      <c r="J18" s="9"/>
      <c r="K18" s="9"/>
      <c r="L18" s="9"/>
      <c r="M18" s="14">
        <f>F18+H18</f>
        <v>1397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/>
      <c r="H19" s="14"/>
      <c r="I19" s="10"/>
      <c r="J19" s="10"/>
      <c r="K19" s="10"/>
      <c r="L19" s="10"/>
      <c r="M19" s="14">
        <f>F19+H19</f>
        <v>1152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79" t="s">
        <v>30</v>
      </c>
      <c r="B23" s="18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1235</v>
      </c>
      <c r="G28" s="10"/>
      <c r="H28" s="10"/>
      <c r="I28" s="10"/>
      <c r="J28" s="10"/>
      <c r="K28" s="10"/>
      <c r="L28" s="10"/>
      <c r="M28" s="14">
        <f>F28</f>
        <v>1235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1312</v>
      </c>
      <c r="G29" s="10"/>
      <c r="H29" s="10"/>
      <c r="I29" s="10"/>
      <c r="J29" s="10"/>
      <c r="K29" s="10"/>
      <c r="L29" s="10"/>
      <c r="M29" s="14">
        <f>F29*E29</f>
        <v>9184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1312</v>
      </c>
      <c r="G30" s="10"/>
      <c r="H30" s="10"/>
      <c r="I30" s="10"/>
      <c r="J30" s="10"/>
      <c r="K30" s="10"/>
      <c r="L30" s="10"/>
      <c r="M30" s="14">
        <f>F30</f>
        <v>1312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42440</v>
      </c>
      <c r="G37" s="10"/>
      <c r="H37" s="14"/>
      <c r="I37" s="10"/>
      <c r="J37" s="14">
        <v>579.45000000000005</v>
      </c>
      <c r="K37" s="10"/>
      <c r="L37" s="14">
        <f>L25*E25</f>
        <v>230.4</v>
      </c>
      <c r="M37" s="14">
        <f>SUM(M13:M36)</f>
        <v>43249.850000000006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89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A17:B17"/>
    <mergeCell ref="A8:A11"/>
    <mergeCell ref="B8:B11"/>
    <mergeCell ref="C8:C11"/>
    <mergeCell ref="I8:J10"/>
    <mergeCell ref="K8:L10"/>
    <mergeCell ref="M8:M11"/>
    <mergeCell ref="A13:B13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7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4" zoomScale="80" zoomScaleNormal="80" workbookViewId="0">
      <selection activeCell="B29" sqref="B29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56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2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>
        <v>20</v>
      </c>
      <c r="H19" s="14">
        <f>F19*G19%</f>
        <v>230.4</v>
      </c>
      <c r="I19" s="10"/>
      <c r="J19" s="10"/>
      <c r="K19" s="10"/>
      <c r="L19" s="10"/>
      <c r="M19" s="14">
        <f>F19+H19</f>
        <v>1382.4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79" t="s">
        <v>30</v>
      </c>
      <c r="B23" s="18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1217</v>
      </c>
      <c r="G28" s="10"/>
      <c r="H28" s="10"/>
      <c r="I28" s="10"/>
      <c r="J28" s="10"/>
      <c r="K28" s="10"/>
      <c r="L28" s="10"/>
      <c r="M28" s="14">
        <f>F28</f>
        <v>1217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1292</v>
      </c>
      <c r="G29" s="10"/>
      <c r="H29" s="10"/>
      <c r="I29" s="10"/>
      <c r="J29" s="10"/>
      <c r="K29" s="10"/>
      <c r="L29" s="10"/>
      <c r="M29" s="14">
        <f>F29*E29</f>
        <v>9044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1292</v>
      </c>
      <c r="G30" s="10"/>
      <c r="H30" s="10"/>
      <c r="I30" s="10"/>
      <c r="J30" s="10"/>
      <c r="K30" s="10"/>
      <c r="L30" s="10"/>
      <c r="M30" s="14">
        <f>F30</f>
        <v>1292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42168</v>
      </c>
      <c r="G37" s="10"/>
      <c r="H37" s="14">
        <f>SUM(H14:H36)</f>
        <v>2553.6999999999998</v>
      </c>
      <c r="I37" s="10"/>
      <c r="J37" s="14">
        <v>579.45000000000005</v>
      </c>
      <c r="K37" s="10"/>
      <c r="L37" s="14">
        <f>L25*E25</f>
        <v>230.4</v>
      </c>
      <c r="M37" s="14">
        <f>SUM(M13:M36)</f>
        <v>45531.55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0" zoomScaleNormal="80" workbookViewId="0">
      <selection activeCell="H3" sqref="H3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56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1182</v>
      </c>
      <c r="G19" s="10"/>
      <c r="H19" s="10"/>
      <c r="I19" s="10"/>
      <c r="J19" s="10"/>
      <c r="K19" s="10"/>
      <c r="L19" s="10"/>
      <c r="M19" s="14">
        <f>F19*E19</f>
        <v>1773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1152</v>
      </c>
      <c r="G20" s="10">
        <v>20</v>
      </c>
      <c r="H20" s="14">
        <f>F20*G20%</f>
        <v>230.4</v>
      </c>
      <c r="I20" s="10"/>
      <c r="J20" s="10"/>
      <c r="K20" s="10"/>
      <c r="L20" s="10"/>
      <c r="M20" s="14">
        <f>F20+H20</f>
        <v>1382.4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1182</v>
      </c>
      <c r="G21" s="10"/>
      <c r="H21" s="10"/>
      <c r="I21" s="10"/>
      <c r="J21" s="10"/>
      <c r="K21" s="10"/>
      <c r="L21" s="10"/>
      <c r="M21" s="14">
        <f>F21</f>
        <v>1182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1182</v>
      </c>
      <c r="G22" s="10"/>
      <c r="H22" s="10"/>
      <c r="I22" s="10"/>
      <c r="J22" s="10"/>
      <c r="K22" s="10"/>
      <c r="L22" s="10"/>
      <c r="M22" s="14">
        <f>F22*E22</f>
        <v>591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1182</v>
      </c>
      <c r="G23" s="10"/>
      <c r="H23" s="10"/>
      <c r="I23" s="10"/>
      <c r="J23" s="10"/>
      <c r="K23" s="10"/>
      <c r="L23" s="14"/>
      <c r="M23" s="14">
        <f>F23</f>
        <v>1182</v>
      </c>
    </row>
    <row r="24" spans="1:13" x14ac:dyDescent="0.25">
      <c r="A24" s="179" t="s">
        <v>30</v>
      </c>
      <c r="B24" s="18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1182</v>
      </c>
      <c r="G25" s="10"/>
      <c r="H25" s="10"/>
      <c r="I25" s="10"/>
      <c r="J25" s="14"/>
      <c r="K25" s="10"/>
      <c r="L25" s="10"/>
      <c r="M25" s="14">
        <f>F25*E25</f>
        <v>591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>
        <v>10</v>
      </c>
      <c r="L26" s="14">
        <f>F26*K26%</f>
        <v>115.2</v>
      </c>
      <c r="M26" s="14">
        <f>F26*E26+L26*E26</f>
        <v>2534.4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1152</v>
      </c>
      <c r="G27" s="10"/>
      <c r="H27" s="10"/>
      <c r="I27" s="10"/>
      <c r="J27" s="10"/>
      <c r="K27" s="10"/>
      <c r="L27" s="10"/>
      <c r="M27" s="14">
        <f>F27*E27</f>
        <v>2304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1152</v>
      </c>
      <c r="G28" s="10"/>
      <c r="H28" s="10"/>
      <c r="I28" s="10">
        <v>35</v>
      </c>
      <c r="J28" s="14">
        <f>F28/167*80*I28%</f>
        <v>193.14970059880238</v>
      </c>
      <c r="K28" s="10"/>
      <c r="L28" s="10"/>
      <c r="M28" s="14">
        <v>4035.45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1217</v>
      </c>
      <c r="G29" s="10"/>
      <c r="H29" s="10"/>
      <c r="I29" s="10"/>
      <c r="J29" s="10"/>
      <c r="K29" s="10"/>
      <c r="L29" s="10"/>
      <c r="M29" s="14">
        <f>F29</f>
        <v>1217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1292</v>
      </c>
      <c r="G30" s="10"/>
      <c r="H30" s="10"/>
      <c r="I30" s="10"/>
      <c r="J30" s="10"/>
      <c r="K30" s="10"/>
      <c r="L30" s="10"/>
      <c r="M30" s="14">
        <f>F30*E30</f>
        <v>9044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1292</v>
      </c>
      <c r="G31" s="10"/>
      <c r="H31" s="10"/>
      <c r="I31" s="10"/>
      <c r="J31" s="10"/>
      <c r="K31" s="10"/>
      <c r="L31" s="10"/>
      <c r="M31" s="14">
        <f>F31</f>
        <v>1292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3546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1182</v>
      </c>
      <c r="G33" s="10"/>
      <c r="H33" s="10"/>
      <c r="I33" s="10"/>
      <c r="J33" s="10"/>
      <c r="K33" s="10"/>
      <c r="L33" s="10"/>
      <c r="M33" s="14">
        <f>F33*E33</f>
        <v>1182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1162</v>
      </c>
      <c r="G34" s="10"/>
      <c r="H34" s="10"/>
      <c r="I34" s="10"/>
      <c r="J34" s="10"/>
      <c r="K34" s="10"/>
      <c r="L34" s="10"/>
      <c r="M34" s="14">
        <f>F34</f>
        <v>1162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1182</v>
      </c>
      <c r="G35" s="10"/>
      <c r="H35" s="10"/>
      <c r="I35" s="10"/>
      <c r="J35" s="10"/>
      <c r="K35" s="10"/>
      <c r="L35" s="10"/>
      <c r="M35" s="14">
        <f>F35*E35</f>
        <v>591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1152</v>
      </c>
      <c r="G36" s="10"/>
      <c r="H36" s="10"/>
      <c r="I36" s="10"/>
      <c r="J36" s="10"/>
      <c r="K36" s="10"/>
      <c r="L36" s="10"/>
      <c r="M36" s="14">
        <f>F36</f>
        <v>1152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1182</v>
      </c>
      <c r="G37" s="10"/>
      <c r="H37" s="10"/>
      <c r="I37" s="10"/>
      <c r="J37" s="10"/>
      <c r="K37" s="10"/>
      <c r="L37" s="10"/>
      <c r="M37" s="14">
        <f>F37*E37</f>
        <v>2364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42168</v>
      </c>
      <c r="G38" s="10"/>
      <c r="H38" s="14">
        <f>SUM(H14:H37)</f>
        <v>2553.6999999999998</v>
      </c>
      <c r="I38" s="10"/>
      <c r="J38" s="14">
        <v>579.45000000000005</v>
      </c>
      <c r="K38" s="10"/>
      <c r="L38" s="14">
        <f>L26*E26</f>
        <v>230.4</v>
      </c>
      <c r="M38" s="14">
        <f>SUM(M13:M37)</f>
        <v>45531.55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9" zoomScale="80" zoomScaleNormal="80" workbookViewId="0">
      <selection sqref="A1:M42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50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4</v>
      </c>
      <c r="C6" s="7"/>
      <c r="D6" s="7"/>
      <c r="E6" s="7"/>
      <c r="F6" s="7"/>
      <c r="G6" s="7"/>
      <c r="H6" s="7"/>
      <c r="I6" s="7" t="s">
        <v>5</v>
      </c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49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1828</v>
      </c>
      <c r="G14" s="10">
        <v>50</v>
      </c>
      <c r="H14" s="14">
        <f>F14*G14%</f>
        <v>914</v>
      </c>
      <c r="I14" s="15"/>
      <c r="J14" s="10"/>
      <c r="K14" s="10"/>
      <c r="L14" s="10"/>
      <c r="M14" s="14">
        <f>F14+H14</f>
        <v>2742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1689</v>
      </c>
      <c r="G15" s="10">
        <v>50</v>
      </c>
      <c r="H15" s="14">
        <f>F15*G15%</f>
        <v>844.5</v>
      </c>
      <c r="I15" s="10"/>
      <c r="J15" s="10"/>
      <c r="K15" s="10"/>
      <c r="L15" s="10"/>
      <c r="M15" s="14">
        <f>F15+H15</f>
        <v>2533.5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1689</v>
      </c>
      <c r="G16" s="10">
        <v>30</v>
      </c>
      <c r="H16" s="14">
        <f>F16*G16%</f>
        <v>506.7</v>
      </c>
      <c r="I16" s="10"/>
      <c r="J16" s="10"/>
      <c r="K16" s="10"/>
      <c r="L16" s="10"/>
      <c r="M16" s="14">
        <f>F16+H16</f>
        <v>2195.6999999999998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1522</v>
      </c>
      <c r="G18" s="16">
        <v>20</v>
      </c>
      <c r="H18" s="19">
        <f>F18*G18%</f>
        <v>304.40000000000003</v>
      </c>
      <c r="I18" s="9"/>
      <c r="J18" s="9"/>
      <c r="K18" s="9"/>
      <c r="L18" s="9"/>
      <c r="M18" s="14">
        <f>F18+H18</f>
        <v>1826.4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1262</v>
      </c>
      <c r="G19" s="10"/>
      <c r="H19" s="10"/>
      <c r="I19" s="10"/>
      <c r="J19" s="10"/>
      <c r="K19" s="10"/>
      <c r="L19" s="10"/>
      <c r="M19" s="14">
        <f>F19*E19</f>
        <v>1893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1218</v>
      </c>
      <c r="G20" s="10">
        <v>20</v>
      </c>
      <c r="H20" s="14">
        <f>F20*G20%</f>
        <v>243.60000000000002</v>
      </c>
      <c r="I20" s="10"/>
      <c r="J20" s="10"/>
      <c r="K20" s="10"/>
      <c r="L20" s="10"/>
      <c r="M20" s="14">
        <f>F20+H20</f>
        <v>1461.6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1262</v>
      </c>
      <c r="G21" s="10"/>
      <c r="H21" s="10"/>
      <c r="I21" s="10"/>
      <c r="J21" s="10"/>
      <c r="K21" s="10"/>
      <c r="L21" s="10"/>
      <c r="M21" s="14">
        <f>F21</f>
        <v>1262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1262</v>
      </c>
      <c r="G22" s="10"/>
      <c r="H22" s="10"/>
      <c r="I22" s="10"/>
      <c r="J22" s="10"/>
      <c r="K22" s="10"/>
      <c r="L22" s="10"/>
      <c r="M22" s="14">
        <f>F22*E22</f>
        <v>631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1262</v>
      </c>
      <c r="G23" s="10"/>
      <c r="H23" s="10"/>
      <c r="I23" s="10"/>
      <c r="J23" s="10"/>
      <c r="K23" s="10"/>
      <c r="L23" s="14"/>
      <c r="M23" s="14">
        <f>F23</f>
        <v>1262</v>
      </c>
    </row>
    <row r="24" spans="1:13" x14ac:dyDescent="0.25">
      <c r="A24" s="179" t="s">
        <v>30</v>
      </c>
      <c r="B24" s="18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1262</v>
      </c>
      <c r="G25" s="10"/>
      <c r="H25" s="10"/>
      <c r="I25" s="10"/>
      <c r="J25" s="14"/>
      <c r="K25" s="10"/>
      <c r="L25" s="10"/>
      <c r="M25" s="14">
        <f>F25*E25</f>
        <v>631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1218</v>
      </c>
      <c r="G26" s="10"/>
      <c r="H26" s="10"/>
      <c r="I26" s="10"/>
      <c r="J26" s="10"/>
      <c r="K26" s="10">
        <v>10</v>
      </c>
      <c r="L26" s="14">
        <f>F26*K26%</f>
        <v>121.80000000000001</v>
      </c>
      <c r="M26" s="14">
        <f>F26*E26+L26*E26</f>
        <v>2679.6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1218</v>
      </c>
      <c r="G27" s="10"/>
      <c r="H27" s="10"/>
      <c r="I27" s="10"/>
      <c r="J27" s="10"/>
      <c r="K27" s="10"/>
      <c r="L27" s="10"/>
      <c r="M27" s="14">
        <f>F27*E27</f>
        <v>2436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1218</v>
      </c>
      <c r="G28" s="10"/>
      <c r="H28" s="10"/>
      <c r="I28" s="10">
        <v>35</v>
      </c>
      <c r="J28" s="14">
        <f>F28/167*80*I28%</f>
        <v>204.21556886227546</v>
      </c>
      <c r="K28" s="10"/>
      <c r="L28" s="10"/>
      <c r="M28" s="14">
        <v>4266.66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1346</v>
      </c>
      <c r="G29" s="10"/>
      <c r="H29" s="10"/>
      <c r="I29" s="10"/>
      <c r="J29" s="10"/>
      <c r="K29" s="10"/>
      <c r="L29" s="10"/>
      <c r="M29" s="14">
        <f>F29</f>
        <v>1346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1429</v>
      </c>
      <c r="G30" s="10"/>
      <c r="H30" s="10"/>
      <c r="I30" s="10"/>
      <c r="J30" s="10"/>
      <c r="K30" s="10"/>
      <c r="L30" s="10"/>
      <c r="M30" s="14">
        <f>F30*E30</f>
        <v>10003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1429</v>
      </c>
      <c r="G31" s="10"/>
      <c r="H31" s="10"/>
      <c r="I31" s="10"/>
      <c r="J31" s="10"/>
      <c r="K31" s="10"/>
      <c r="L31" s="10"/>
      <c r="M31" s="14">
        <f>F31</f>
        <v>1429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1262</v>
      </c>
      <c r="G32" s="10"/>
      <c r="H32" s="10"/>
      <c r="I32" s="10"/>
      <c r="J32" s="10"/>
      <c r="K32" s="10"/>
      <c r="L32" s="10"/>
      <c r="M32" s="14">
        <f>F32*E32</f>
        <v>3786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1262</v>
      </c>
      <c r="G33" s="10"/>
      <c r="H33" s="10"/>
      <c r="I33" s="10"/>
      <c r="J33" s="10"/>
      <c r="K33" s="10"/>
      <c r="L33" s="10"/>
      <c r="M33" s="14">
        <f>F33*E33</f>
        <v>1262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1218</v>
      </c>
      <c r="G34" s="10"/>
      <c r="H34" s="10"/>
      <c r="I34" s="10"/>
      <c r="J34" s="10"/>
      <c r="K34" s="10"/>
      <c r="L34" s="10"/>
      <c r="M34" s="14">
        <f>F34</f>
        <v>1218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1262</v>
      </c>
      <c r="G35" s="10"/>
      <c r="H35" s="10"/>
      <c r="I35" s="10"/>
      <c r="J35" s="10"/>
      <c r="K35" s="10"/>
      <c r="L35" s="10"/>
      <c r="M35" s="14">
        <f>F35*E35</f>
        <v>631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1218</v>
      </c>
      <c r="G36" s="10"/>
      <c r="H36" s="10"/>
      <c r="I36" s="10"/>
      <c r="J36" s="10"/>
      <c r="K36" s="10"/>
      <c r="L36" s="10"/>
      <c r="M36" s="14">
        <f>F36</f>
        <v>1218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1262</v>
      </c>
      <c r="G37" s="10"/>
      <c r="H37" s="10"/>
      <c r="I37" s="10"/>
      <c r="J37" s="10"/>
      <c r="K37" s="10"/>
      <c r="L37" s="10"/>
      <c r="M37" s="14">
        <f>F37*E37</f>
        <v>2524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45568</v>
      </c>
      <c r="G38" s="10"/>
      <c r="H38" s="14">
        <f>SUM(H14:H37)</f>
        <v>2813.2</v>
      </c>
      <c r="I38" s="10"/>
      <c r="J38" s="14">
        <v>612.66</v>
      </c>
      <c r="K38" s="10"/>
      <c r="L38" s="14">
        <f>L26*E26</f>
        <v>243.60000000000002</v>
      </c>
      <c r="M38" s="14">
        <f>SUM(M13:M37)</f>
        <v>49237.46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activeCell="F32" sqref="F32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53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2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1147</v>
      </c>
      <c r="G19" s="10">
        <v>20</v>
      </c>
      <c r="H19" s="14">
        <f>F19*G19%</f>
        <v>229.4</v>
      </c>
      <c r="I19" s="10"/>
      <c r="J19" s="10"/>
      <c r="K19" s="10"/>
      <c r="L19" s="10"/>
      <c r="M19" s="14">
        <f>F19+H19</f>
        <v>1376.4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1169</v>
      </c>
      <c r="G20" s="10"/>
      <c r="H20" s="10"/>
      <c r="I20" s="10"/>
      <c r="J20" s="10"/>
      <c r="K20" s="10"/>
      <c r="L20" s="10"/>
      <c r="M20" s="14">
        <f>F20</f>
        <v>1169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1169</v>
      </c>
      <c r="G21" s="10"/>
      <c r="H21" s="10"/>
      <c r="I21" s="10"/>
      <c r="J21" s="10"/>
      <c r="K21" s="10"/>
      <c r="L21" s="10"/>
      <c r="M21" s="14">
        <f>F21*E21</f>
        <v>584.5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1169</v>
      </c>
      <c r="G22" s="10"/>
      <c r="H22" s="10"/>
      <c r="I22" s="10"/>
      <c r="J22" s="10"/>
      <c r="K22" s="10"/>
      <c r="L22" s="14"/>
      <c r="M22" s="14">
        <f>F22</f>
        <v>1169</v>
      </c>
    </row>
    <row r="23" spans="1:13" x14ac:dyDescent="0.25">
      <c r="A23" s="179" t="s">
        <v>30</v>
      </c>
      <c r="B23" s="18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1169</v>
      </c>
      <c r="G24" s="10"/>
      <c r="H24" s="10"/>
      <c r="I24" s="10"/>
      <c r="J24" s="14"/>
      <c r="K24" s="10"/>
      <c r="L24" s="10"/>
      <c r="M24" s="14">
        <f>F24*E24</f>
        <v>2338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1147</v>
      </c>
      <c r="G25" s="10"/>
      <c r="H25" s="10"/>
      <c r="I25" s="10"/>
      <c r="J25" s="10"/>
      <c r="K25" s="10">
        <v>10</v>
      </c>
      <c r="L25" s="14">
        <f>F25*K25%</f>
        <v>114.7</v>
      </c>
      <c r="M25" s="14">
        <f>F25*E25+L25*E25</f>
        <v>2523.4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1147</v>
      </c>
      <c r="G26" s="10"/>
      <c r="H26" s="10"/>
      <c r="I26" s="10"/>
      <c r="J26" s="10"/>
      <c r="K26" s="10"/>
      <c r="L26" s="10"/>
      <c r="M26" s="14">
        <f>F26*E26</f>
        <v>2294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1147</v>
      </c>
      <c r="G27" s="10"/>
      <c r="H27" s="10"/>
      <c r="I27" s="10">
        <v>35</v>
      </c>
      <c r="J27" s="14">
        <f>F27/167*80*I27%</f>
        <v>192.31137724550896</v>
      </c>
      <c r="K27" s="10"/>
      <c r="L27" s="10"/>
      <c r="M27" s="14">
        <v>4017.93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1217</v>
      </c>
      <c r="G28" s="10"/>
      <c r="H28" s="10"/>
      <c r="I28" s="10"/>
      <c r="J28" s="10"/>
      <c r="K28" s="10"/>
      <c r="L28" s="10"/>
      <c r="M28" s="14">
        <f>F28</f>
        <v>1217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1292</v>
      </c>
      <c r="G29" s="10"/>
      <c r="H29" s="10"/>
      <c r="I29" s="10"/>
      <c r="J29" s="10"/>
      <c r="K29" s="10"/>
      <c r="L29" s="10"/>
      <c r="M29" s="14">
        <f>F29*E29</f>
        <v>9044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1292</v>
      </c>
      <c r="G30" s="10"/>
      <c r="H30" s="10"/>
      <c r="I30" s="10"/>
      <c r="J30" s="10"/>
      <c r="K30" s="10"/>
      <c r="L30" s="10"/>
      <c r="M30" s="14">
        <f>F30</f>
        <v>1292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1169</v>
      </c>
      <c r="G31" s="10"/>
      <c r="H31" s="10"/>
      <c r="I31" s="10"/>
      <c r="J31" s="10"/>
      <c r="K31" s="10"/>
      <c r="L31" s="10"/>
      <c r="M31" s="14">
        <f>F31*E31</f>
        <v>3507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1169</v>
      </c>
      <c r="G32" s="10"/>
      <c r="H32" s="10"/>
      <c r="I32" s="10"/>
      <c r="J32" s="10"/>
      <c r="K32" s="10"/>
      <c r="L32" s="10"/>
      <c r="M32" s="14">
        <f>F32*E32</f>
        <v>1169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1149</v>
      </c>
      <c r="G33" s="10"/>
      <c r="H33" s="10"/>
      <c r="I33" s="10"/>
      <c r="J33" s="10"/>
      <c r="K33" s="10"/>
      <c r="L33" s="10"/>
      <c r="M33" s="14">
        <f>F33</f>
        <v>1149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1169</v>
      </c>
      <c r="G34" s="10"/>
      <c r="H34" s="10"/>
      <c r="I34" s="10"/>
      <c r="J34" s="10"/>
      <c r="K34" s="10"/>
      <c r="L34" s="10"/>
      <c r="M34" s="14">
        <f>F34*E34</f>
        <v>584.5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1147</v>
      </c>
      <c r="G35" s="10"/>
      <c r="H35" s="10"/>
      <c r="I35" s="10"/>
      <c r="J35" s="10"/>
      <c r="K35" s="10"/>
      <c r="L35" s="10"/>
      <c r="M35" s="14">
        <f>F35</f>
        <v>1147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1169</v>
      </c>
      <c r="G36" s="10"/>
      <c r="H36" s="10"/>
      <c r="I36" s="10"/>
      <c r="J36" s="10"/>
      <c r="K36" s="10"/>
      <c r="L36" s="10"/>
      <c r="M36" s="14">
        <f>F36*E36</f>
        <v>2338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41967</v>
      </c>
      <c r="G37" s="10"/>
      <c r="H37" s="14">
        <f>SUM(H14:H36)</f>
        <v>2552.6999999999998</v>
      </c>
      <c r="I37" s="10"/>
      <c r="J37" s="14">
        <v>576.92999999999995</v>
      </c>
      <c r="K37" s="10"/>
      <c r="L37" s="14">
        <f>L25*E25</f>
        <v>229.4</v>
      </c>
      <c r="M37" s="14">
        <f>SUM(M13:M36)</f>
        <v>45326.03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sqref="A1:N41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57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>
        <v>50</v>
      </c>
      <c r="H14" s="14">
        <f>F14*G14%</f>
        <v>839</v>
      </c>
      <c r="I14" s="15"/>
      <c r="J14" s="10"/>
      <c r="K14" s="10"/>
      <c r="L14" s="10"/>
      <c r="M14" s="14">
        <f>F14+H14</f>
        <v>2517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>
        <v>50</v>
      </c>
      <c r="H15" s="14">
        <f>F15*G15%</f>
        <v>775.5</v>
      </c>
      <c r="I15" s="10"/>
      <c r="J15" s="10"/>
      <c r="K15" s="10"/>
      <c r="L15" s="10"/>
      <c r="M15" s="14">
        <f>F15+H15</f>
        <v>2326.5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>
        <v>30</v>
      </c>
      <c r="H16" s="14">
        <f>F16*G16%</f>
        <v>465.29999999999995</v>
      </c>
      <c r="I16" s="10"/>
      <c r="J16" s="10"/>
      <c r="K16" s="10"/>
      <c r="L16" s="10"/>
      <c r="M16" s="14">
        <f>F16+H16</f>
        <v>2016.3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>
        <v>20</v>
      </c>
      <c r="H18" s="19">
        <f>F18*G18%</f>
        <v>279.40000000000003</v>
      </c>
      <c r="I18" s="9"/>
      <c r="J18" s="9"/>
      <c r="K18" s="9"/>
      <c r="L18" s="9"/>
      <c r="M18" s="14">
        <f>F18+H18</f>
        <v>1676.4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>
        <v>20</v>
      </c>
      <c r="H19" s="14">
        <f>F19*G19%</f>
        <v>230.4</v>
      </c>
      <c r="I19" s="10"/>
      <c r="J19" s="10"/>
      <c r="K19" s="10"/>
      <c r="L19" s="10"/>
      <c r="M19" s="14">
        <f>F19+H19</f>
        <v>1382.4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79" t="s">
        <v>30</v>
      </c>
      <c r="B23" s="18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1235</v>
      </c>
      <c r="G28" s="10"/>
      <c r="H28" s="10"/>
      <c r="I28" s="10"/>
      <c r="J28" s="10"/>
      <c r="K28" s="10"/>
      <c r="L28" s="10"/>
      <c r="M28" s="14">
        <f>F28</f>
        <v>1235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1312</v>
      </c>
      <c r="G29" s="10"/>
      <c r="H29" s="10"/>
      <c r="I29" s="10"/>
      <c r="J29" s="10"/>
      <c r="K29" s="10"/>
      <c r="L29" s="10"/>
      <c r="M29" s="14">
        <f>F29*E29</f>
        <v>9184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1312</v>
      </c>
      <c r="G30" s="10"/>
      <c r="H30" s="10"/>
      <c r="I30" s="10"/>
      <c r="J30" s="10"/>
      <c r="K30" s="10"/>
      <c r="L30" s="10"/>
      <c r="M30" s="14">
        <f>F30</f>
        <v>1312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42440</v>
      </c>
      <c r="G37" s="10"/>
      <c r="H37" s="14">
        <f>SUM(H14:H36)</f>
        <v>2589.6000000000004</v>
      </c>
      <c r="I37" s="10"/>
      <c r="J37" s="14">
        <v>579.45000000000005</v>
      </c>
      <c r="K37" s="10"/>
      <c r="L37" s="14">
        <f>L25*E25</f>
        <v>230.4</v>
      </c>
      <c r="M37" s="14">
        <f>SUM(M13:M36)</f>
        <v>45839.45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7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6" zoomScale="80" zoomScaleNormal="80" workbookViewId="0">
      <selection activeCell="R16" sqref="R16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53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76" t="s">
        <v>7</v>
      </c>
      <c r="B8" s="185" t="s">
        <v>8</v>
      </c>
      <c r="C8" s="185" t="s">
        <v>9</v>
      </c>
      <c r="D8" s="181" t="s">
        <v>10</v>
      </c>
      <c r="E8" s="181" t="s">
        <v>11</v>
      </c>
      <c r="F8" s="181" t="s">
        <v>12</v>
      </c>
      <c r="G8" s="176" t="s">
        <v>13</v>
      </c>
      <c r="H8" s="176"/>
      <c r="I8" s="170" t="s">
        <v>14</v>
      </c>
      <c r="J8" s="171"/>
      <c r="K8" s="176" t="s">
        <v>15</v>
      </c>
      <c r="L8" s="176"/>
      <c r="M8" s="177" t="s">
        <v>16</v>
      </c>
    </row>
    <row r="9" spans="1:15" x14ac:dyDescent="0.25">
      <c r="A9" s="176"/>
      <c r="B9" s="186"/>
      <c r="C9" s="186"/>
      <c r="D9" s="182"/>
      <c r="E9" s="182"/>
      <c r="F9" s="182"/>
      <c r="G9" s="176"/>
      <c r="H9" s="176"/>
      <c r="I9" s="172"/>
      <c r="J9" s="173"/>
      <c r="K9" s="176"/>
      <c r="L9" s="176"/>
      <c r="M9" s="178"/>
    </row>
    <row r="10" spans="1:15" x14ac:dyDescent="0.25">
      <c r="A10" s="176"/>
      <c r="B10" s="186"/>
      <c r="C10" s="186"/>
      <c r="D10" s="182"/>
      <c r="E10" s="182"/>
      <c r="F10" s="182"/>
      <c r="G10" s="176"/>
      <c r="H10" s="176"/>
      <c r="I10" s="174"/>
      <c r="J10" s="175"/>
      <c r="K10" s="176"/>
      <c r="L10" s="176"/>
      <c r="M10" s="178"/>
    </row>
    <row r="11" spans="1:15" x14ac:dyDescent="0.25">
      <c r="A11" s="184"/>
      <c r="B11" s="187"/>
      <c r="C11" s="187"/>
      <c r="D11" s="183"/>
      <c r="E11" s="183"/>
      <c r="F11" s="18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7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79" t="s">
        <v>19</v>
      </c>
      <c r="B13" s="18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79" t="s">
        <v>23</v>
      </c>
      <c r="B17" s="18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1169</v>
      </c>
      <c r="G19" s="10"/>
      <c r="H19" s="10"/>
      <c r="I19" s="10"/>
      <c r="J19" s="10"/>
      <c r="K19" s="10"/>
      <c r="L19" s="10"/>
      <c r="M19" s="14">
        <f>F19*E19</f>
        <v>1753.5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1147</v>
      </c>
      <c r="G20" s="10">
        <v>20</v>
      </c>
      <c r="H20" s="14">
        <f>F20*G20%</f>
        <v>229.4</v>
      </c>
      <c r="I20" s="10"/>
      <c r="J20" s="10"/>
      <c r="K20" s="10"/>
      <c r="L20" s="10"/>
      <c r="M20" s="14">
        <f>F20+H20</f>
        <v>1376.4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1169</v>
      </c>
      <c r="G21" s="10"/>
      <c r="H21" s="10"/>
      <c r="I21" s="10"/>
      <c r="J21" s="10"/>
      <c r="K21" s="10"/>
      <c r="L21" s="10"/>
      <c r="M21" s="14">
        <f>F21</f>
        <v>1169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1169</v>
      </c>
      <c r="G22" s="10"/>
      <c r="H22" s="10"/>
      <c r="I22" s="10"/>
      <c r="J22" s="10"/>
      <c r="K22" s="10"/>
      <c r="L22" s="10"/>
      <c r="M22" s="14">
        <f>F22*E22</f>
        <v>584.5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1169</v>
      </c>
      <c r="G23" s="10"/>
      <c r="H23" s="10"/>
      <c r="I23" s="10"/>
      <c r="J23" s="10"/>
      <c r="K23" s="10"/>
      <c r="L23" s="14"/>
      <c r="M23" s="14">
        <f>F23</f>
        <v>1169</v>
      </c>
    </row>
    <row r="24" spans="1:13" x14ac:dyDescent="0.25">
      <c r="A24" s="179" t="s">
        <v>30</v>
      </c>
      <c r="B24" s="18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1169</v>
      </c>
      <c r="G25" s="10"/>
      <c r="H25" s="10"/>
      <c r="I25" s="10"/>
      <c r="J25" s="14"/>
      <c r="K25" s="10"/>
      <c r="L25" s="10"/>
      <c r="M25" s="14">
        <f>F25*E25</f>
        <v>584.5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1147</v>
      </c>
      <c r="G26" s="10"/>
      <c r="H26" s="10"/>
      <c r="I26" s="10"/>
      <c r="J26" s="10"/>
      <c r="K26" s="10">
        <v>10</v>
      </c>
      <c r="L26" s="14">
        <f>F26*K26%</f>
        <v>114.7</v>
      </c>
      <c r="M26" s="14">
        <f>F26*E26+L26*E26</f>
        <v>2523.4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1147</v>
      </c>
      <c r="G27" s="10"/>
      <c r="H27" s="10"/>
      <c r="I27" s="10"/>
      <c r="J27" s="10"/>
      <c r="K27" s="10"/>
      <c r="L27" s="10"/>
      <c r="M27" s="14">
        <f>F27*E27</f>
        <v>2294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1147</v>
      </c>
      <c r="G28" s="10"/>
      <c r="H28" s="10"/>
      <c r="I28" s="10">
        <v>35</v>
      </c>
      <c r="J28" s="14">
        <f>F28/167*80*I28%</f>
        <v>192.31137724550896</v>
      </c>
      <c r="K28" s="10"/>
      <c r="L28" s="10"/>
      <c r="M28" s="14">
        <v>4017.93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1217</v>
      </c>
      <c r="G29" s="10"/>
      <c r="H29" s="10"/>
      <c r="I29" s="10"/>
      <c r="J29" s="10"/>
      <c r="K29" s="10"/>
      <c r="L29" s="10"/>
      <c r="M29" s="14">
        <f>F29</f>
        <v>1217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1292</v>
      </c>
      <c r="G30" s="10"/>
      <c r="H30" s="10"/>
      <c r="I30" s="10"/>
      <c r="J30" s="10"/>
      <c r="K30" s="10"/>
      <c r="L30" s="10"/>
      <c r="M30" s="14">
        <f>F30*E30</f>
        <v>9044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1292</v>
      </c>
      <c r="G31" s="10"/>
      <c r="H31" s="10"/>
      <c r="I31" s="10"/>
      <c r="J31" s="10"/>
      <c r="K31" s="10"/>
      <c r="L31" s="10"/>
      <c r="M31" s="14">
        <f>F31</f>
        <v>1292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1169</v>
      </c>
      <c r="G32" s="10"/>
      <c r="H32" s="10"/>
      <c r="I32" s="10"/>
      <c r="J32" s="10"/>
      <c r="K32" s="10"/>
      <c r="L32" s="10"/>
      <c r="M32" s="14">
        <f>F32*E32</f>
        <v>3507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1169</v>
      </c>
      <c r="G33" s="10"/>
      <c r="H33" s="10"/>
      <c r="I33" s="10"/>
      <c r="J33" s="10"/>
      <c r="K33" s="10"/>
      <c r="L33" s="10"/>
      <c r="M33" s="14">
        <f>F33*E33</f>
        <v>1169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1149</v>
      </c>
      <c r="G34" s="10"/>
      <c r="H34" s="10"/>
      <c r="I34" s="10"/>
      <c r="J34" s="10"/>
      <c r="K34" s="10"/>
      <c r="L34" s="10"/>
      <c r="M34" s="14">
        <f>F34</f>
        <v>1149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1169</v>
      </c>
      <c r="G35" s="10"/>
      <c r="H35" s="10"/>
      <c r="I35" s="10"/>
      <c r="J35" s="10"/>
      <c r="K35" s="10"/>
      <c r="L35" s="10"/>
      <c r="M35" s="14">
        <f>F35*E35</f>
        <v>584.5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1147</v>
      </c>
      <c r="G36" s="10"/>
      <c r="H36" s="10"/>
      <c r="I36" s="10"/>
      <c r="J36" s="10"/>
      <c r="K36" s="10"/>
      <c r="L36" s="10"/>
      <c r="M36" s="14">
        <f>F36</f>
        <v>1147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1169</v>
      </c>
      <c r="G37" s="10"/>
      <c r="H37" s="10"/>
      <c r="I37" s="10"/>
      <c r="J37" s="10"/>
      <c r="K37" s="10"/>
      <c r="L37" s="10"/>
      <c r="M37" s="14">
        <f>F37*E37</f>
        <v>2338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41967</v>
      </c>
      <c r="G38" s="10"/>
      <c r="H38" s="14">
        <f>SUM(H14:H37)</f>
        <v>2552.6999999999998</v>
      </c>
      <c r="I38" s="10"/>
      <c r="J38" s="14">
        <v>576.92999999999995</v>
      </c>
      <c r="K38" s="10"/>
      <c r="L38" s="14">
        <f>L26*E26</f>
        <v>229.4</v>
      </c>
      <c r="M38" s="14">
        <f>SUM(M13:M37)</f>
        <v>45326.03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01.01.2020</vt:lpstr>
      <vt:lpstr>01.01.2017</vt:lpstr>
      <vt:lpstr>01.10</vt:lpstr>
      <vt:lpstr>03.01.2</vt:lpstr>
      <vt:lpstr>01.01.2</vt:lpstr>
      <vt:lpstr>01.12</vt:lpstr>
      <vt:lpstr>по дек</vt:lpstr>
      <vt:lpstr>03.01</vt:lpstr>
      <vt:lpstr>по дек1</vt:lpstr>
      <vt:lpstr>01.01</vt:lpstr>
      <vt:lpstr>Лист1</vt:lpstr>
      <vt:lpstr>01.01.2021</vt:lpstr>
      <vt:lpstr>'01.01.2020'!Область_печати</vt:lpstr>
    </vt:vector>
  </TitlesOfParts>
  <Company>Отдел по делам молдежи, семьи и спорта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Задорожняя А.П.</dc:creator>
  <cp:lastModifiedBy>User</cp:lastModifiedBy>
  <cp:lastPrinted>2021-03-19T07:38:42Z</cp:lastPrinted>
  <dcterms:created xsi:type="dcterms:W3CDTF">2012-12-17T07:32:00Z</dcterms:created>
  <dcterms:modified xsi:type="dcterms:W3CDTF">2021-03-19T07:41:55Z</dcterms:modified>
</cp:coreProperties>
</file>