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90" windowHeight="4530" activeTab="0"/>
  </bookViews>
  <sheets>
    <sheet name="видатки заг фонд" sheetId="1" r:id="rId1"/>
    <sheet name="видатки спецфонд" sheetId="2" r:id="rId2"/>
    <sheet name="фінансування" sheetId="3" r:id="rId3"/>
  </sheets>
  <definedNames>
    <definedName name="_xlnm.Print_Titles" localSheetId="0">'видатки заг фонд'!$1:$2</definedName>
    <definedName name="_xlnm.Print_Titles" localSheetId="1">'видатки спецфонд'!$1:$2</definedName>
    <definedName name="_xlnm.Print_Area" localSheetId="0">'видатки заг фонд'!$A$1:$H$85</definedName>
    <definedName name="_xlnm.Print_Area" localSheetId="1">'видатки спецфонд'!$A$1:$H$158</definedName>
  </definedNames>
  <calcPr fullCalcOnLoad="1"/>
</workbook>
</file>

<file path=xl/sharedStrings.xml><?xml version="1.0" encoding="utf-8"?>
<sst xmlns="http://schemas.openxmlformats.org/spreadsheetml/2006/main" count="648" uniqueCount="444">
  <si>
    <t>Загальний фонд</t>
  </si>
  <si>
    <t>Вiдхилення</t>
  </si>
  <si>
    <t>010116</t>
  </si>
  <si>
    <t>060000</t>
  </si>
  <si>
    <t xml:space="preserve">   Соцiальний захист населення i соцiальне забезпечення</t>
  </si>
  <si>
    <t xml:space="preserve">   - Допомога сiм'ям з дiтьми</t>
  </si>
  <si>
    <t>091106</t>
  </si>
  <si>
    <t xml:space="preserve"> 091209</t>
  </si>
  <si>
    <t xml:space="preserve">   Житлово-комунальне господарство</t>
  </si>
  <si>
    <t xml:space="preserve">   - Вiддiл культури</t>
  </si>
  <si>
    <t xml:space="preserve"> </t>
  </si>
  <si>
    <t xml:space="preserve">   - Драмтеатр</t>
  </si>
  <si>
    <t xml:space="preserve">   Засоби масовоi iнформацii</t>
  </si>
  <si>
    <t xml:space="preserve">  120000</t>
  </si>
  <si>
    <t xml:space="preserve">   - Редакцiя радiомовлення</t>
  </si>
  <si>
    <t xml:space="preserve">   Фiзична культура i спорт</t>
  </si>
  <si>
    <t xml:space="preserve">  130000</t>
  </si>
  <si>
    <t xml:space="preserve">  170000</t>
  </si>
  <si>
    <t>090412</t>
  </si>
  <si>
    <t>091101</t>
  </si>
  <si>
    <t>091103</t>
  </si>
  <si>
    <t>091204</t>
  </si>
  <si>
    <t>170102</t>
  </si>
  <si>
    <t>170602</t>
  </si>
  <si>
    <t xml:space="preserve">   - Територіальний центр з обслуговування одиноких непрацездатних громадян</t>
  </si>
  <si>
    <t>170603</t>
  </si>
  <si>
    <t xml:space="preserve">   - Багатопрофільна лікарня</t>
  </si>
  <si>
    <t xml:space="preserve">   - Освітлення діяльності міськоі ради</t>
  </si>
  <si>
    <t xml:space="preserve">   Інші видатки</t>
  </si>
  <si>
    <t>250404</t>
  </si>
  <si>
    <t>100103</t>
  </si>
  <si>
    <t xml:space="preserve">  - Дотація житлово-комунальному господарству</t>
  </si>
  <si>
    <t>250311</t>
  </si>
  <si>
    <t>250306</t>
  </si>
  <si>
    <t>091102</t>
  </si>
  <si>
    <t xml:space="preserve">  -Заходи з реалізації програм відпочинку та оздоровлення дітей</t>
  </si>
  <si>
    <t>091108</t>
  </si>
  <si>
    <t xml:space="preserve">   - Безплатне зубопротезування ветеранам війни, праці та почесним донорам</t>
  </si>
  <si>
    <t>091207</t>
  </si>
  <si>
    <t>070000</t>
  </si>
  <si>
    <t>Інші субвенціЇ</t>
  </si>
  <si>
    <t>250913</t>
  </si>
  <si>
    <t xml:space="preserve">  - Оздоровлення пільгової категорії дітей</t>
  </si>
  <si>
    <t>100201</t>
  </si>
  <si>
    <t>170703</t>
  </si>
  <si>
    <t>150121</t>
  </si>
  <si>
    <t>Заходи з упередження  аварій та запобігання техногенниз катастроф у жтлово-комунальному господарстві</t>
  </si>
  <si>
    <t>160101</t>
  </si>
  <si>
    <t>250315</t>
  </si>
  <si>
    <t xml:space="preserve"> - Впровадження засобів обліку споживання води та теплоенергії</t>
  </si>
  <si>
    <t>250908</t>
  </si>
  <si>
    <t>Субвенцii, що передаються до державного бюджету на виконання програм соціально-економічного розвитку</t>
  </si>
  <si>
    <t>100208</t>
  </si>
  <si>
    <t>100202</t>
  </si>
  <si>
    <t xml:space="preserve"> - Теплові мережі</t>
  </si>
  <si>
    <t xml:space="preserve"> - Водопровідно-каналізаційне господарство</t>
  </si>
  <si>
    <t xml:space="preserve">   - Компенсаційні виплати на пільговий проїзд електротранспортом</t>
  </si>
  <si>
    <t>Назва видатків</t>
  </si>
  <si>
    <t>250102</t>
  </si>
  <si>
    <t xml:space="preserve">   - Заходи відділу у справах сім"і,  молоді та спорту</t>
  </si>
  <si>
    <t xml:space="preserve">   - Фінансова підтримка громадських органiзацiй ветеранів і інвалідів</t>
  </si>
  <si>
    <t>ВСЬОГО ВИДАТКIВ спецiального фонду</t>
  </si>
  <si>
    <t>120100</t>
  </si>
  <si>
    <t>120201</t>
  </si>
  <si>
    <t xml:space="preserve">   Органи місцевого самоврядування</t>
  </si>
  <si>
    <t xml:space="preserve">  Охорона здоров'я</t>
  </si>
  <si>
    <t xml:space="preserve">   - Програми і заходи ЦССМ</t>
  </si>
  <si>
    <t xml:space="preserve">  - Благоустрiй мiст</t>
  </si>
  <si>
    <t xml:space="preserve">    Землеустрій</t>
  </si>
  <si>
    <t xml:space="preserve">   Видатки, пов"язані з наданням та обслуговуванням пільгових кредитів, наданих громадянам</t>
  </si>
  <si>
    <t xml:space="preserve">  Дотації селищним бюджетам</t>
  </si>
  <si>
    <t xml:space="preserve">  Інші дотації</t>
  </si>
  <si>
    <t xml:space="preserve">  Кошти, що передаються із загального фонду бюджету до бюджету розвитку</t>
  </si>
  <si>
    <r>
      <t xml:space="preserve">  ВСЬОГО ВИДАТКІВ загального фонду</t>
    </r>
    <r>
      <rPr>
        <b/>
        <i/>
        <sz val="12"/>
        <rFont val="Times New Roman"/>
        <family val="1"/>
      </rPr>
      <t xml:space="preserve"> </t>
    </r>
  </si>
  <si>
    <t>090405</t>
  </si>
  <si>
    <t>240604</t>
  </si>
  <si>
    <t>900203</t>
  </si>
  <si>
    <t xml:space="preserve">   Резервний фонд</t>
  </si>
  <si>
    <t xml:space="preserve">   - Іншi видатки</t>
  </si>
  <si>
    <t>Код бюджетної класифіка-ції</t>
  </si>
  <si>
    <t xml:space="preserve">   - Інші видатки з соціального захисту:  ДЮК"Юність"</t>
  </si>
  <si>
    <t xml:space="preserve">  - Пільги, що надаються  почесним громадянам міста на оплату житлово-комунальних послуг</t>
  </si>
  <si>
    <t xml:space="preserve">   - Телебачення і радіомовлення</t>
  </si>
  <si>
    <t xml:space="preserve">         Видатки спецiального фонду бюджeтних установ</t>
  </si>
  <si>
    <t xml:space="preserve">                                                         Спеціальний фонд</t>
  </si>
  <si>
    <t xml:space="preserve">Видатки </t>
  </si>
  <si>
    <t>Код класифікації видатків</t>
  </si>
  <si>
    <t>100203</t>
  </si>
  <si>
    <r>
      <t xml:space="preserve">   Правоохоронна дiяльнiсть та забезпечення безпеки держави -</t>
    </r>
    <r>
      <rPr>
        <sz val="12"/>
        <rFont val="Times New Roman"/>
        <family val="1"/>
      </rPr>
      <t xml:space="preserve"> ВАТ "Світлофор"</t>
    </r>
  </si>
  <si>
    <t xml:space="preserve">  Видатки на утримання закладів відділу освіти</t>
  </si>
  <si>
    <t>Видатки на утримання закладів відділу культури</t>
  </si>
  <si>
    <t>Виадатки на утримання закладів відділу у справах сім'ї, молоді та спорту (в тому числі СДЮСТШ "Садко")</t>
  </si>
  <si>
    <t xml:space="preserve">  Видатки на утримання ДЮСШ відділу освіти</t>
  </si>
  <si>
    <t>080000</t>
  </si>
  <si>
    <t>090000</t>
  </si>
  <si>
    <t>090300</t>
  </si>
  <si>
    <t>Компенсаційні виплати на пільговий проїзд автотранспортом</t>
  </si>
  <si>
    <t>100000</t>
  </si>
  <si>
    <t>110000</t>
  </si>
  <si>
    <t xml:space="preserve">  - Міська рада(почесні грамоти)</t>
  </si>
  <si>
    <t>090414</t>
  </si>
  <si>
    <t>Компенсація особам, які мають право на безоплатне вугілля на побутові потреби, але проживають у будинках, що мають центральне опалення</t>
  </si>
  <si>
    <t>Житлово-комунальне господарство</t>
  </si>
  <si>
    <t>Витрати, пов"язані з наданням та обслуговуванням пільгових довгострокових кредитів, наданих громадянам</t>
  </si>
  <si>
    <t xml:space="preserve">  Крім того, видатки на надання пільгового довгосторокового кредиту на будівництво (реконструкцію) та придбання житла</t>
  </si>
  <si>
    <t xml:space="preserve"> +/-</t>
  </si>
  <si>
    <t>% до уточненого плану</t>
  </si>
  <si>
    <t>091300</t>
  </si>
  <si>
    <t>090401</t>
  </si>
  <si>
    <t>Державна соціальна допомога малозабезпеченим сім'ям</t>
  </si>
  <si>
    <t>091205</t>
  </si>
  <si>
    <t>091206</t>
  </si>
  <si>
    <t>Виплати грошової компенсації фізичним особам, які надають соціальні послуги</t>
  </si>
  <si>
    <t>Центр соціальної реабілітації дітей-інвалідів</t>
  </si>
  <si>
    <t>170302</t>
  </si>
  <si>
    <t>Коипенсаційні виплати за пільговий проїзд на залізничному транспорті</t>
  </si>
  <si>
    <t xml:space="preserve">    Транспорт, дорожнє господарстьво</t>
  </si>
  <si>
    <t>250342</t>
  </si>
  <si>
    <t>Субвенція з Державного бюджету на збереження середньої заробітної плати</t>
  </si>
  <si>
    <t xml:space="preserve">         Секретар  ради                                                                А.А. Гавриленко</t>
  </si>
  <si>
    <t>Повернення коштів, наданих для кредитування громадян на будівництво( реконструкцію) та придбання житла</t>
  </si>
  <si>
    <t>Державна соціальна допомога інвалідам з дитинства та дітям-інвалідам</t>
  </si>
  <si>
    <t>090411</t>
  </si>
  <si>
    <t xml:space="preserve"> - Кошти на забезпечення побутовим вугіллям окремих категорій населення</t>
  </si>
  <si>
    <t>100602</t>
  </si>
  <si>
    <t>Освіта</t>
  </si>
  <si>
    <t>Утримання та навчально-тренувальна робота дитячо-юнацьких спортивних шкіл</t>
  </si>
  <si>
    <t xml:space="preserve">   - Пiльги ветеранам ВВВ; військової служби; особам, які мають особливі заслуги перед Батьківщиною; та потерпілим від аварії на ЧАЕС, громадянам, згідно з ст.77 Основ законодавства про охорону здоров'я, ст.29 Основ законодавства про культуру, ст.57 ЗУ "Про освіту", пільги багатодітним сім'ям на житлово-комунальні послуги, на придбання тавердого палива та скрапленого газу</t>
  </si>
  <si>
    <t>Соцільний захист та соціальне забезпечення</t>
  </si>
  <si>
    <t>210105</t>
  </si>
  <si>
    <t>Видатки на запобігання та ліквідацію надзвичайних ситуацій та наслідків стихійного лиха</t>
  </si>
  <si>
    <t>100101</t>
  </si>
  <si>
    <t xml:space="preserve">   - Житлово-експлуатаційне господарство</t>
  </si>
  <si>
    <t xml:space="preserve"> - Роботи, пов"язані із будівництвом, реконструкцією та утриманням автошляхів</t>
  </si>
  <si>
    <t>180404</t>
  </si>
  <si>
    <t>Підтримка малого та середнього підприємництва</t>
  </si>
  <si>
    <t>Видатки за рахунок спеціального фонду міського бюджету</t>
  </si>
  <si>
    <t xml:space="preserve">         Видатки за рахунок спеціального фонду Державного бюджету</t>
  </si>
  <si>
    <t xml:space="preserve">   - Утримання центрiв соцiальних служб для молодi</t>
  </si>
  <si>
    <t xml:space="preserve"> - погашення заборгованості з різниці в тарифах на теплову енергію, послуги з централізованого водопостачання та водовідведення</t>
  </si>
  <si>
    <t xml:space="preserve"> -інші заходи у сфері електротранспорту</t>
  </si>
  <si>
    <t>100303</t>
  </si>
  <si>
    <t xml:space="preserve"> - Ремонтно-будівельні організації житлово-комунального господарства</t>
  </si>
  <si>
    <t xml:space="preserve">   - Центр первинної медико-санітарної допомоги</t>
  </si>
  <si>
    <t xml:space="preserve">090200 </t>
  </si>
  <si>
    <t>090405 090406 090411</t>
  </si>
  <si>
    <t>Фізична культура і спорт</t>
  </si>
  <si>
    <t xml:space="preserve"> - Додатковi виплати населенню на покриття витрат з оплати житлово-комунальних послуг, твердого палива</t>
  </si>
  <si>
    <t>Виконано за 1 квартал 2014р.</t>
  </si>
  <si>
    <t>% до 1 кварталу 2013 р.</t>
  </si>
  <si>
    <t>План з урахуван-ням внесених змін на 2014р.</t>
  </si>
  <si>
    <t>Охорона та раціональне  використання природних ресурсів</t>
  </si>
  <si>
    <t>Інша діяльність у сфері охорони навколишнього природного середовища</t>
  </si>
  <si>
    <t>Інші пільги ветеранам війни , особам, на яких поширюється ЗУ "Про статус ветеранів війни, гарантії їх соціального захисту", особа ,які мають особливі заслуги перед Батьківщиною, тощо</t>
  </si>
  <si>
    <t>Погашення заборгованіості з різниці в тарифах на теплову енергію, послуги з централізованого водопостачання та водовідведення...</t>
  </si>
  <si>
    <t>Центр первинної медико-санітарної допомоги</t>
  </si>
  <si>
    <t>Охорона здоров'я</t>
  </si>
  <si>
    <t>Секретар ради</t>
  </si>
  <si>
    <t>Інші субвенції</t>
  </si>
  <si>
    <t>250324</t>
  </si>
  <si>
    <t>Субвенцiя іншим бюджетам на виконання інвестиційних проектів</t>
  </si>
  <si>
    <t>ь</t>
  </si>
  <si>
    <t>% до уточненого плану на 2014 р.</t>
  </si>
  <si>
    <t>% до  2013 р.</t>
  </si>
  <si>
    <t>Фінансування</t>
  </si>
  <si>
    <t>Код бюджетної класифікації</t>
  </si>
  <si>
    <t>200000</t>
  </si>
  <si>
    <t>Внутрішнє фінансування</t>
  </si>
  <si>
    <t>208000</t>
  </si>
  <si>
    <t>208100</t>
  </si>
  <si>
    <t>На початок періоду</t>
  </si>
  <si>
    <t>208200</t>
  </si>
  <si>
    <t>На кінець періоду</t>
  </si>
  <si>
    <t>208400</t>
  </si>
  <si>
    <t>Кошти, що передаються із загального фонду бюджету до бюджету розвитку (спеціального фонду)</t>
  </si>
  <si>
    <t>900230</t>
  </si>
  <si>
    <t>600000</t>
  </si>
  <si>
    <t>602000</t>
  </si>
  <si>
    <t>Дефіцит(-)/ профіцит(+)*</t>
  </si>
  <si>
    <t>Дефіцит(-)/ профіцит(+)**</t>
  </si>
  <si>
    <t>200001</t>
  </si>
  <si>
    <t>Внутрішнє фінансування*</t>
  </si>
  <si>
    <t>Внутрішнє фінансування**</t>
  </si>
  <si>
    <t>Фінансування за рахунок зміни залишків коштів бюджетів*</t>
  </si>
  <si>
    <t>Фінансування за рахунок зміни залишків коштів бюджетів**</t>
  </si>
  <si>
    <t>Інші розрахунки**</t>
  </si>
  <si>
    <t>208340</t>
  </si>
  <si>
    <t>Разом коштів, отриманих з усіх джерел фінансування бюджету за типом кредитора*</t>
  </si>
  <si>
    <t>900231</t>
  </si>
  <si>
    <t>Разом коштів, отриманих з усіх джерел фінансування бюджету за типом кредитора**</t>
  </si>
  <si>
    <t>Фінансування за активними операціями*</t>
  </si>
  <si>
    <t>Фінансування за активними операціями**</t>
  </si>
  <si>
    <t>Зміни обсягів бюджетних коштів*</t>
  </si>
  <si>
    <t>Зміни обсягів бюджетних коштів**</t>
  </si>
  <si>
    <t>602100</t>
  </si>
  <si>
    <t>602200</t>
  </si>
  <si>
    <t>602300</t>
  </si>
  <si>
    <t>602400</t>
  </si>
  <si>
    <t>900460</t>
  </si>
  <si>
    <t>900461</t>
  </si>
  <si>
    <t>Разом коштів, отриманих з усіх джерел фінансування бюджету за типом боргового зобов язання*</t>
  </si>
  <si>
    <t>Спеціальний фонд</t>
  </si>
  <si>
    <t>205000</t>
  </si>
  <si>
    <t>Фінансування за рахунок залишків коштів на рахунках бюджетних установ*</t>
  </si>
  <si>
    <t>Фінансування за рахунок залишків коштів на рахунках бюджетних установ**</t>
  </si>
  <si>
    <t>205100</t>
  </si>
  <si>
    <t>205200</t>
  </si>
  <si>
    <t>205340</t>
  </si>
  <si>
    <t>Інші розрахунки*</t>
  </si>
  <si>
    <t>208300</t>
  </si>
  <si>
    <t>602304</t>
  </si>
  <si>
    <t>Разом коштів, отриманих з усіх джерел фінансування бюджету за типом боргового зобов язання**</t>
  </si>
  <si>
    <t>Фінансування за рахунок коштів єдиного казначейського рахунку</t>
  </si>
  <si>
    <t>603000</t>
  </si>
  <si>
    <t>Реверсна дотація</t>
  </si>
  <si>
    <t>Школи естетичного виховання дітей</t>
  </si>
  <si>
    <t>Централізована бухгалтерія відділу культури</t>
  </si>
  <si>
    <t>1000</t>
  </si>
  <si>
    <t>2000</t>
  </si>
  <si>
    <t xml:space="preserve">   Соцiальний захист та соцiальне забезпечення</t>
  </si>
  <si>
    <t>3000</t>
  </si>
  <si>
    <t>Культура і мистецтво</t>
  </si>
  <si>
    <t>3040</t>
  </si>
  <si>
    <t>3048</t>
  </si>
  <si>
    <t>3080</t>
  </si>
  <si>
    <t>3131</t>
  </si>
  <si>
    <t>3104</t>
  </si>
  <si>
    <t>3105</t>
  </si>
  <si>
    <t xml:space="preserve"> -Надання державної соціальної допомоги малозабезпеченим сім'ям</t>
  </si>
  <si>
    <t xml:space="preserve">   - Центр соцiальних служб для сім ї, дітей та молодi</t>
  </si>
  <si>
    <t xml:space="preserve">   - Здійснення заходів та реалізація проектів на виконання програми "Молодь України" відділу у справах молоді та спорту</t>
  </si>
  <si>
    <t xml:space="preserve">   - Інші заходи в галузі охорони здоров я (безплатне зубопротезування пільговикам)</t>
  </si>
  <si>
    <t>6000</t>
  </si>
  <si>
    <t>6030</t>
  </si>
  <si>
    <t>4000</t>
  </si>
  <si>
    <t>5000</t>
  </si>
  <si>
    <t>5031</t>
  </si>
  <si>
    <t xml:space="preserve"> -Видатки на утримання закладів відділу молоді та спорту (в тому числі СДЮСТШ "Садко")</t>
  </si>
  <si>
    <t xml:space="preserve"> -  Видатки на утримання ДЮСШ відділу освіти</t>
  </si>
  <si>
    <t xml:space="preserve"> -Інші заходи у сфері електротранспорту</t>
  </si>
  <si>
    <t>1010</t>
  </si>
  <si>
    <t>Дошкільна освіта</t>
  </si>
  <si>
    <t>1020</t>
  </si>
  <si>
    <t>Надання загальної середньої освіти загальноосвітніми навчальними закладами, спеціалізованими школами, ліцеями,гімназіями, колегіумами</t>
  </si>
  <si>
    <t>1090</t>
  </si>
  <si>
    <t>2010</t>
  </si>
  <si>
    <t>Багатопрофільна лікарня</t>
  </si>
  <si>
    <t>4060</t>
  </si>
  <si>
    <t>4100</t>
  </si>
  <si>
    <t>5041</t>
  </si>
  <si>
    <t>Утримання комунальних спортивних споруд</t>
  </si>
  <si>
    <t>9110</t>
  </si>
  <si>
    <t>Державне управління</t>
  </si>
  <si>
    <t>0100</t>
  </si>
  <si>
    <t xml:space="preserve">   - Надання допомог сiм'ям з дiтьми, малозабезпеченим сім ям, тимчасової допомоги дітям</t>
  </si>
  <si>
    <t>3011 3021 3032</t>
  </si>
  <si>
    <t xml:space="preserve">   - Надання пiльг на оплату житлово-комунальних послуг, на придбання тавердого палива та скрапленого газу, з оплати послуг зв язку окремим категоріям громадян відповідно до законодавства</t>
  </si>
  <si>
    <t>3012 3022</t>
  </si>
  <si>
    <t xml:space="preserve"> - Надання субсидій  населенню на відшкодування витрат з оплати житлово-комунальних послуг, твердого палива та рідкого пічного побутового палива і скрапленого газу</t>
  </si>
  <si>
    <t xml:space="preserve"> - 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непрацездатній особі, яка доглядає за особою з інвалідністю І групи, а також за особою, яка досягла 80-річного віку</t>
  </si>
  <si>
    <t>3121</t>
  </si>
  <si>
    <t>3242</t>
  </si>
  <si>
    <t xml:space="preserve">   - Іншi заходи у сфері соціального захисту і соціального забезпечення</t>
  </si>
  <si>
    <t xml:space="preserve">   - Забезпечення соцпослугами за місцем проживання громадян, які не здатні до самообслуговування у зв язку з похилим віком, хворобою, інвалідністю</t>
  </si>
  <si>
    <t xml:space="preserve"> -Надання реабілітаційних послуг особам з інвалідністю та  дітям з інвалідністю</t>
  </si>
  <si>
    <t xml:space="preserve"> -Надання соціальних гарантій фізичним особам, які надають соцпослуги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</si>
  <si>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</t>
  </si>
  <si>
    <t xml:space="preserve">  - Надання пільг почесним громадянам міста на оплату житлово-комунальних послуг</t>
  </si>
  <si>
    <t>3192</t>
  </si>
  <si>
    <t xml:space="preserve">   - Надання фінансової підтримки громадським органiзацiям ветеранів іосіб з  інвалідністю, діяльність яких має соціальну спрямованість</t>
  </si>
  <si>
    <t>3210</t>
  </si>
  <si>
    <t>Організація та проведення громадських робіт</t>
  </si>
  <si>
    <t>3230</t>
  </si>
  <si>
    <t>Виплата державної соцдопомоги на дітей-сиріт та дітей, позбавлених батьківського піклування у прийомних сім ях, грошового забезпечення прийомним батькам за надання соцпослуг…</t>
  </si>
  <si>
    <t>2010 2151</t>
  </si>
  <si>
    <t xml:space="preserve"> -  Централізовані заходи з лікування хворих на цукровий та нецукровий діабет</t>
  </si>
  <si>
    <t xml:space="preserve"> - Відшкодування вартості лікарських засобів для лікування окремих категорій</t>
  </si>
  <si>
    <t>2111</t>
  </si>
  <si>
    <t>2152</t>
  </si>
  <si>
    <t>2144</t>
  </si>
  <si>
    <t>2146</t>
  </si>
  <si>
    <t xml:space="preserve">5011 5012 5031 5041 5062 5063 </t>
  </si>
  <si>
    <t xml:space="preserve">  -Організація  благоустрою населених пунктів</t>
  </si>
  <si>
    <t>6011</t>
  </si>
  <si>
    <t xml:space="preserve">  - Експлуатація та технічне обслуговування житлового фонду</t>
  </si>
  <si>
    <t>6012</t>
  </si>
  <si>
    <t xml:space="preserve"> - Забезпечення діяльності з виробництва, транспортування, постачання теплової енергії</t>
  </si>
  <si>
    <t>6014</t>
  </si>
  <si>
    <t xml:space="preserve"> - Забезпечення збору та вивезення сміття і відходів</t>
  </si>
  <si>
    <t>6015</t>
  </si>
  <si>
    <t xml:space="preserve"> - Забезпечення надійної та безперебійної експлуатації ліфтів</t>
  </si>
  <si>
    <t>6017</t>
  </si>
  <si>
    <t xml:space="preserve"> - Інша діяльність, пов язана з експлуатацією об єктів житлово-комунального господарства</t>
  </si>
  <si>
    <t>6020</t>
  </si>
  <si>
    <t xml:space="preserve"> - Забезпечення функціонування підприємств, установ та організацій, що виробляють, виконують та/або надають житлово-комунальні послуги</t>
  </si>
  <si>
    <t>7130</t>
  </si>
  <si>
    <t>7000</t>
  </si>
  <si>
    <t>Економічна діяльність</t>
  </si>
  <si>
    <t>7350</t>
  </si>
  <si>
    <t>7426</t>
  </si>
  <si>
    <t>7442</t>
  </si>
  <si>
    <t>7680</t>
  </si>
  <si>
    <t xml:space="preserve"> - Здійснення заходів з землеустрою</t>
  </si>
  <si>
    <t xml:space="preserve"> - Розроблення схем планування та забудови територій (містобудівної документації)</t>
  </si>
  <si>
    <t xml:space="preserve"> - Членські внески до асоціацій органів місцевого самоврядування</t>
  </si>
  <si>
    <t>8000</t>
  </si>
  <si>
    <t>Інша діяльність</t>
  </si>
  <si>
    <t>8700</t>
  </si>
  <si>
    <t xml:space="preserve">    - Резервний фонд</t>
  </si>
  <si>
    <t>9000</t>
  </si>
  <si>
    <t>Міжбюджетні трансферти</t>
  </si>
  <si>
    <t>Інші субвенції з міського бюджету</t>
  </si>
  <si>
    <t>Надання позашкільної освіти позашкільними закладами освіти, заходи із позашкільної роботи з дітьми</t>
  </si>
  <si>
    <t>Організація благоустрою населених пунктів</t>
  </si>
  <si>
    <t>4030</t>
  </si>
  <si>
    <t>Забезпечення діяльності бібліотек</t>
  </si>
  <si>
    <t>4040</t>
  </si>
  <si>
    <t>Забезпечення діяльності галереї мистецтв</t>
  </si>
  <si>
    <t>Забезпечення діяльності палаців і будинків культури, клуби та іншіклубних закладів</t>
  </si>
  <si>
    <t>1100</t>
  </si>
  <si>
    <t>Надання спеціальної освіти школами естетичного виховання…</t>
  </si>
  <si>
    <t>7300</t>
  </si>
  <si>
    <t>Будівництво та регіональний розвиток</t>
  </si>
  <si>
    <t>8311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</si>
  <si>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</si>
  <si>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</si>
  <si>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7366</t>
  </si>
  <si>
    <t>Реалізація проектів в рамках Надзвичайної кредитної програми для відновлення України</t>
  </si>
  <si>
    <t>7370</t>
  </si>
  <si>
    <t>Реалізація інших заходів щодо соціально-економічного розвитку територій</t>
  </si>
  <si>
    <t>8881</t>
  </si>
  <si>
    <t>Забезпечення гарантійних зобов язань за позичальників, що отримали кредити під місцеві гарантії</t>
  </si>
  <si>
    <t>8822</t>
  </si>
  <si>
    <t>Повернення кредиту</t>
  </si>
  <si>
    <t>3140</t>
  </si>
  <si>
    <t>Оздоровлення та відпочинок дітей</t>
  </si>
  <si>
    <t>7321</t>
  </si>
  <si>
    <t xml:space="preserve"> - будівництво освітніх установ та закладів</t>
  </si>
  <si>
    <t xml:space="preserve"> - Реалізація інших заходів щодо соціально-економічного розвитку території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</si>
  <si>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</si>
  <si>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</si>
  <si>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Експлуатаційне та технічне обслуговування житлового фонду</t>
  </si>
  <si>
    <t>Забезпечення діяльності з виробництва, траспортування, постачання теплової енергії</t>
  </si>
  <si>
    <t>Забезпечення надійної та безперебійної експлуатації ліфтів</t>
  </si>
  <si>
    <t>6016</t>
  </si>
  <si>
    <t>Впровадження засобів обліку витрат та регулювання споживання води та теплової енергії</t>
  </si>
  <si>
    <t>Здійснення заходів із землеустрію</t>
  </si>
  <si>
    <t>Будівництво освітніх установ та закладів</t>
  </si>
  <si>
    <t>7322</t>
  </si>
  <si>
    <t>Будівництво медичних установ та закладів</t>
  </si>
  <si>
    <t>7324</t>
  </si>
  <si>
    <t>Будівництво установ та закладів культури</t>
  </si>
  <si>
    <t>7325</t>
  </si>
  <si>
    <t>Будівництво споруд, установ та закладів фізичної культури і спорту</t>
  </si>
  <si>
    <t>7330</t>
  </si>
  <si>
    <t>Розроблення схем планування та забудови територій (містобудівної документації)</t>
  </si>
  <si>
    <t>Будівництво інших об єктів соціальної та виробничої інфраструктури комунальної власності</t>
  </si>
  <si>
    <t>3031</t>
  </si>
  <si>
    <t>Надання інших пільг окремим категоріям громадян відповідно до законодавства</t>
  </si>
  <si>
    <t>4081</t>
  </si>
  <si>
    <t>Інші заходи  у сфері електротраспорту</t>
  </si>
  <si>
    <t>7413</t>
  </si>
  <si>
    <t>Інші заходи  у сфері автотраспорту</t>
  </si>
  <si>
    <t>Утримання та розвиток транспортної інфраструктури</t>
  </si>
  <si>
    <t>9770</t>
  </si>
  <si>
    <t>3221</t>
  </si>
  <si>
    <t>Грошова компенсація за належні для отримання жилі приміщення для сімей загиблих осіб, визанчених ЗУ "Про статус…</t>
  </si>
  <si>
    <t>6013</t>
  </si>
  <si>
    <t>Забезпечення діяльності водопровідно-каналізаційного господарства</t>
  </si>
  <si>
    <t>6084</t>
  </si>
  <si>
    <t>Витрати, пов"язані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</si>
  <si>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7310</t>
  </si>
  <si>
    <t>Будівництво об єктів житлово-комунального господарства</t>
  </si>
  <si>
    <t>7650</t>
  </si>
  <si>
    <t>Проведення експертної грошової оцінки земельної ділянки чи права на неї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</si>
  <si>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</si>
  <si>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</si>
  <si>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7670</t>
  </si>
  <si>
    <t>Внескидо статутного капіталу суб єктівгосподарювання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</si>
  <si>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</si>
  <si>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</si>
  <si>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Інші субвенції з місцевого бюджету</t>
  </si>
  <si>
    <t>8821</t>
  </si>
  <si>
    <t>Надання кредиту</t>
  </si>
  <si>
    <t>Виконано за  2018р.</t>
  </si>
  <si>
    <t>% до 2017 р.</t>
  </si>
  <si>
    <t>В.П. Ткачук</t>
  </si>
  <si>
    <t>Виконано за 2018р.</t>
  </si>
  <si>
    <t>3160</t>
  </si>
  <si>
    <t>1161</t>
  </si>
  <si>
    <t>Забезпечення діяльності інших заладів у сфері освіти</t>
  </si>
  <si>
    <t>6083</t>
  </si>
  <si>
    <t>Проектні будівельно-ремонтні роботи, придбання житла та приміщень для розвитку сімейних та інших форм виховання,наближених до сімейних та забезпечення житлом дітей-сиріт, осіб з їх числа</t>
  </si>
  <si>
    <t>8340</t>
  </si>
  <si>
    <t>206100</t>
  </si>
  <si>
    <t>Повернення бюджетних коштів з депозитів, надходження внаслідок продажу/пред явлення цінних паперів</t>
  </si>
  <si>
    <t>206110</t>
  </si>
  <si>
    <t>Повернення бюджетних коштів з депозитів</t>
  </si>
  <si>
    <t>206200</t>
  </si>
  <si>
    <t>Розміщення бюджетних коштів на депозитах, придбання цінних паперів</t>
  </si>
  <si>
    <t>206210</t>
  </si>
  <si>
    <t>Розміщення бюджетних коштів на депозитах</t>
  </si>
  <si>
    <t>601100</t>
  </si>
  <si>
    <t>601110</t>
  </si>
  <si>
    <t>601200</t>
  </si>
  <si>
    <t>601210</t>
  </si>
  <si>
    <t>602301</t>
  </si>
  <si>
    <t>205310</t>
  </si>
  <si>
    <t>Курсова різниця*</t>
  </si>
  <si>
    <t>Курсова різниця**</t>
  </si>
  <si>
    <t>План з урахуван-ням внесених змін на  2019*р.</t>
  </si>
  <si>
    <t>Виконано за  2019р.</t>
  </si>
  <si>
    <t>% до уточненого плану на 2019 р.</t>
  </si>
  <si>
    <t>% до 2018 р.</t>
  </si>
  <si>
    <t>Надання пільг окремим категоріям громадян відповідно до закону</t>
  </si>
  <si>
    <t>3035</t>
  </si>
  <si>
    <t>Компесаційні виплати за пільговий проїзд окремим категоріям громадян у залізничному транспорті</t>
  </si>
  <si>
    <t>Проєктні, будівельно-ремонтні роботи, придбання житла та забезпечення житлом дітей-сирі, дітей, позбавлених батьківського піклування</t>
  </si>
  <si>
    <t>7610</t>
  </si>
  <si>
    <t>Сприянна ярозвитку малого та середнього підприємства</t>
  </si>
  <si>
    <t>7693</t>
  </si>
  <si>
    <t>Інші заходи, пов"язані з економічною діяльністю</t>
  </si>
  <si>
    <t xml:space="preserve"> - Утримання та ровиток автомобільних доріг та дорожньої інфрастуктури за рахунок коштів місцевих бюджетів</t>
  </si>
  <si>
    <t>8110</t>
  </si>
  <si>
    <t xml:space="preserve"> - Заходи із запобігання та ліквідації надзвичайних ситуацій та наслідків стихійного лиха</t>
  </si>
  <si>
    <t>План з урахуван-ням внесених змін на 2019р.</t>
  </si>
  <si>
    <t>Виконано за 2019р.</t>
  </si>
  <si>
    <t>% до уточненого плану 2019 р.</t>
  </si>
  <si>
    <t>1170</t>
  </si>
  <si>
    <t>Забезпечення діяльності інклюзивно-ресурсних центрів</t>
  </si>
  <si>
    <t>2080</t>
  </si>
  <si>
    <t>Амбулаторно-поліклінічна допомога населенню, крім первинної допомоги</t>
  </si>
  <si>
    <t>2100</t>
  </si>
  <si>
    <t>Соматологіна допомога насленню</t>
  </si>
  <si>
    <t>Надання реабілітаціних послуг особам з інвалідністю та дітям з інвалідністю</t>
  </si>
  <si>
    <t>Інша діяльність, пов"язана з експлуатацією об"єктів житлово-комунального господарства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</si>
  <si>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</si>
  <si>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7470</t>
  </si>
  <si>
    <t>Інша діяльність у сфері дорожного господарства</t>
  </si>
  <si>
    <t>Заходи із запобігання та ліквідації надзвичайних ситуацій та наслідків стихійного лиха</t>
  </si>
  <si>
    <t>План з урахуванням внесених змін на  2019р.</t>
  </si>
  <si>
    <t xml:space="preserve">  -5 0,010</t>
  </si>
  <si>
    <t>1 63872 ,05145</t>
  </si>
  <si>
    <t xml:space="preserve">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</si>
</sst>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%"/>
  </numFmts>
  <fonts count="63">
    <font>
      <sz val="10"/>
      <name val="Times New Roman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0"/>
      <name val="Arial Cyr"/>
      <family val="0"/>
    </font>
    <font>
      <b/>
      <sz val="11"/>
      <name val="Times New Roman Cyr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10"/>
      <color indexed="9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1"/>
      <name val="Times New Roman Cyr"/>
      <family val="0"/>
    </font>
    <font>
      <b/>
      <sz val="11"/>
      <name val="Times New Roman"/>
      <family val="1"/>
    </font>
    <font>
      <i/>
      <sz val="12"/>
      <name val="Times New Roman Cyr"/>
      <family val="0"/>
    </font>
    <font>
      <i/>
      <sz val="11"/>
      <name val="Times New Roman"/>
      <family val="1"/>
    </font>
    <font>
      <b/>
      <sz val="10"/>
      <name val="Arial Cyr"/>
      <family val="0"/>
    </font>
    <font>
      <b/>
      <sz val="12"/>
      <name val="Times New Roman Cyr"/>
      <family val="0"/>
    </font>
    <font>
      <b/>
      <sz val="14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>
        <color indexed="63"/>
      </right>
      <top style="thin"/>
      <bottom style="thin"/>
    </border>
    <border>
      <left style="medium"/>
      <right/>
      <top/>
      <bottom/>
    </border>
    <border>
      <left style="thin"/>
      <right/>
      <top style="thin"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441">
    <xf numFmtId="0" fontId="0" fillId="0" borderId="0" xfId="0" applyAlignment="1">
      <alignment/>
    </xf>
    <xf numFmtId="0" fontId="4" fillId="0" borderId="0" xfId="53" applyFont="1" applyProtection="1">
      <alignment/>
      <protection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9" fillId="34" borderId="0" xfId="0" applyFont="1" applyFill="1" applyAlignment="1">
      <alignment/>
    </xf>
    <xf numFmtId="0" fontId="2" fillId="0" borderId="0" xfId="0" applyFont="1" applyAlignment="1">
      <alignment/>
    </xf>
    <xf numFmtId="173" fontId="8" fillId="0" borderId="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172" fontId="3" fillId="34" borderId="10" xfId="0" applyNumberFormat="1" applyFont="1" applyFill="1" applyBorder="1" applyAlignment="1">
      <alignment horizontal="center"/>
    </xf>
    <xf numFmtId="172" fontId="3" fillId="34" borderId="10" xfId="0" applyNumberFormat="1" applyFont="1" applyFill="1" applyBorder="1" applyAlignment="1" applyProtection="1">
      <alignment horizontal="center"/>
      <protection/>
    </xf>
    <xf numFmtId="0" fontId="12" fillId="0" borderId="10" xfId="0" applyFont="1" applyBorder="1" applyAlignment="1">
      <alignment horizontal="center"/>
    </xf>
    <xf numFmtId="172" fontId="12" fillId="33" borderId="10" xfId="0" applyNumberFormat="1" applyFont="1" applyFill="1" applyBorder="1" applyAlignment="1" applyProtection="1">
      <alignment horizontal="center"/>
      <protection/>
    </xf>
    <xf numFmtId="172" fontId="12" fillId="0" borderId="10" xfId="0" applyNumberFormat="1" applyFont="1" applyBorder="1" applyAlignment="1">
      <alignment horizontal="center"/>
    </xf>
    <xf numFmtId="172" fontId="12" fillId="33" borderId="10" xfId="0" applyNumberFormat="1" applyFont="1" applyFill="1" applyBorder="1" applyAlignment="1">
      <alignment horizontal="center"/>
    </xf>
    <xf numFmtId="173" fontId="12" fillId="0" borderId="10" xfId="0" applyNumberFormat="1" applyFont="1" applyBorder="1" applyAlignment="1" applyProtection="1">
      <alignment horizontal="center"/>
      <protection/>
    </xf>
    <xf numFmtId="172" fontId="12" fillId="34" borderId="10" xfId="0" applyNumberFormat="1" applyFont="1" applyFill="1" applyBorder="1" applyAlignment="1" applyProtection="1">
      <alignment horizontal="center"/>
      <protection/>
    </xf>
    <xf numFmtId="172" fontId="3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173" fontId="3" fillId="0" borderId="0" xfId="0" applyNumberFormat="1" applyFont="1" applyBorder="1" applyAlignment="1" applyProtection="1">
      <alignment horizontal="center"/>
      <protection/>
    </xf>
    <xf numFmtId="0" fontId="12" fillId="0" borderId="10" xfId="0" applyFont="1" applyBorder="1" applyAlignment="1">
      <alignment/>
    </xf>
    <xf numFmtId="49" fontId="3" fillId="34" borderId="11" xfId="0" applyNumberFormat="1" applyFont="1" applyFill="1" applyBorder="1" applyAlignment="1" applyProtection="1">
      <alignment horizontal="center"/>
      <protection/>
    </xf>
    <xf numFmtId="49" fontId="3" fillId="34" borderId="12" xfId="0" applyNumberFormat="1" applyFont="1" applyFill="1" applyBorder="1" applyAlignment="1" applyProtection="1">
      <alignment horizontal="center"/>
      <protection/>
    </xf>
    <xf numFmtId="49" fontId="3" fillId="34" borderId="12" xfId="0" applyNumberFormat="1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12" fillId="0" borderId="12" xfId="0" applyNumberFormat="1" applyFont="1" applyBorder="1" applyAlignment="1" applyProtection="1">
      <alignment horizontal="center"/>
      <protection/>
    </xf>
    <xf numFmtId="49" fontId="12" fillId="0" borderId="12" xfId="0" applyNumberFormat="1" applyFont="1" applyBorder="1" applyAlignment="1">
      <alignment horizontal="center"/>
    </xf>
    <xf numFmtId="49" fontId="12" fillId="33" borderId="12" xfId="0" applyNumberFormat="1" applyFont="1" applyFill="1" applyBorder="1" applyAlignment="1" applyProtection="1">
      <alignment horizontal="center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14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49" fontId="12" fillId="0" borderId="18" xfId="0" applyNumberFormat="1" applyFont="1" applyBorder="1" applyAlignment="1" applyProtection="1">
      <alignment horizontal="center" wrapText="1"/>
      <protection/>
    </xf>
    <xf numFmtId="49" fontId="12" fillId="0" borderId="19" xfId="0" applyNumberFormat="1" applyFont="1" applyBorder="1" applyAlignment="1" applyProtection="1">
      <alignment horizontal="center"/>
      <protection/>
    </xf>
    <xf numFmtId="49" fontId="3" fillId="34" borderId="18" xfId="0" applyNumberFormat="1" applyFont="1" applyFill="1" applyBorder="1" applyAlignment="1">
      <alignment/>
    </xf>
    <xf numFmtId="49" fontId="14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72" fontId="15" fillId="33" borderId="0" xfId="0" applyNumberFormat="1" applyFont="1" applyFill="1" applyBorder="1" applyAlignment="1">
      <alignment horizontal="center"/>
    </xf>
    <xf numFmtId="49" fontId="12" fillId="0" borderId="16" xfId="0" applyNumberFormat="1" applyFont="1" applyBorder="1" applyAlignment="1" applyProtection="1">
      <alignment horizontal="center"/>
      <protection/>
    </xf>
    <xf numFmtId="49" fontId="12" fillId="0" borderId="10" xfId="0" applyNumberFormat="1" applyFont="1" applyBorder="1" applyAlignment="1" applyProtection="1">
      <alignment horizontal="center"/>
      <protection/>
    </xf>
    <xf numFmtId="172" fontId="3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49" fontId="12" fillId="0" borderId="18" xfId="0" applyNumberFormat="1" applyFont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/>
      <protection/>
    </xf>
    <xf numFmtId="49" fontId="3" fillId="34" borderId="1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172" fontId="3" fillId="33" borderId="10" xfId="0" applyNumberFormat="1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>
      <alignment/>
    </xf>
    <xf numFmtId="49" fontId="3" fillId="0" borderId="10" xfId="0" applyNumberFormat="1" applyFont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172" fontId="4" fillId="0" borderId="10" xfId="0" applyNumberFormat="1" applyFont="1" applyBorder="1" applyAlignment="1">
      <alignment/>
    </xf>
    <xf numFmtId="172" fontId="12" fillId="33" borderId="10" xfId="0" applyNumberFormat="1" applyFont="1" applyFill="1" applyBorder="1" applyAlignment="1">
      <alignment/>
    </xf>
    <xf numFmtId="172" fontId="4" fillId="0" borderId="0" xfId="0" applyNumberFormat="1" applyFont="1" applyAlignment="1">
      <alignment/>
    </xf>
    <xf numFmtId="172" fontId="12" fillId="0" borderId="10" xfId="0" applyNumberFormat="1" applyFont="1" applyBorder="1" applyAlignment="1">
      <alignment/>
    </xf>
    <xf numFmtId="49" fontId="3" fillId="35" borderId="12" xfId="0" applyNumberFormat="1" applyFont="1" applyFill="1" applyBorder="1" applyAlignment="1" applyProtection="1">
      <alignment horizontal="center"/>
      <protection/>
    </xf>
    <xf numFmtId="172" fontId="3" fillId="35" borderId="10" xfId="0" applyNumberFormat="1" applyFont="1" applyFill="1" applyBorder="1" applyAlignment="1">
      <alignment horizontal="center"/>
    </xf>
    <xf numFmtId="172" fontId="3" fillId="35" borderId="10" xfId="0" applyNumberFormat="1" applyFont="1" applyFill="1" applyBorder="1" applyAlignment="1" applyProtection="1">
      <alignment horizontal="center"/>
      <protection/>
    </xf>
    <xf numFmtId="172" fontId="3" fillId="34" borderId="10" xfId="0" applyNumberFormat="1" applyFont="1" applyFill="1" applyBorder="1" applyAlignment="1">
      <alignment horizontal="center"/>
    </xf>
    <xf numFmtId="49" fontId="12" fillId="0" borderId="12" xfId="0" applyNumberFormat="1" applyFont="1" applyBorder="1" applyAlignment="1" applyProtection="1">
      <alignment horizontal="center" wrapText="1"/>
      <protection/>
    </xf>
    <xf numFmtId="49" fontId="3" fillId="36" borderId="2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/>
    </xf>
    <xf numFmtId="172" fontId="3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73" fontId="8" fillId="0" borderId="0" xfId="0" applyNumberFormat="1" applyFont="1" applyBorder="1" applyAlignment="1" applyProtection="1">
      <alignment horizontal="center"/>
      <protection/>
    </xf>
    <xf numFmtId="172" fontId="12" fillId="34" borderId="10" xfId="0" applyNumberFormat="1" applyFont="1" applyFill="1" applyBorder="1" applyAlignment="1">
      <alignment horizontal="center"/>
    </xf>
    <xf numFmtId="49" fontId="3" fillId="34" borderId="12" xfId="0" applyNumberFormat="1" applyFont="1" applyFill="1" applyBorder="1" applyAlignment="1" applyProtection="1">
      <alignment horizontal="center"/>
      <protection/>
    </xf>
    <xf numFmtId="172" fontId="4" fillId="0" borderId="10" xfId="0" applyNumberFormat="1" applyFont="1" applyBorder="1" applyAlignment="1">
      <alignment/>
    </xf>
    <xf numFmtId="0" fontId="12" fillId="0" borderId="21" xfId="0" applyFont="1" applyBorder="1" applyAlignment="1" applyProtection="1">
      <alignment horizontal="left" wrapText="1"/>
      <protection/>
    </xf>
    <xf numFmtId="0" fontId="12" fillId="0" borderId="10" xfId="0" applyFont="1" applyBorder="1" applyAlignment="1">
      <alignment/>
    </xf>
    <xf numFmtId="0" fontId="12" fillId="0" borderId="21" xfId="0" applyNumberFormat="1" applyFont="1" applyBorder="1" applyAlignment="1" applyProtection="1">
      <alignment horizontal="left" wrapText="1"/>
      <protection/>
    </xf>
    <xf numFmtId="0" fontId="12" fillId="0" borderId="21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3" fillId="0" borderId="23" xfId="0" applyFont="1" applyBorder="1" applyAlignment="1">
      <alignment horizontal="left"/>
    </xf>
    <xf numFmtId="172" fontId="3" fillId="36" borderId="22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2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172" fontId="12" fillId="0" borderId="10" xfId="0" applyNumberFormat="1" applyFont="1" applyBorder="1" applyAlignment="1" applyProtection="1">
      <alignment horizontal="center"/>
      <protection/>
    </xf>
    <xf numFmtId="172" fontId="12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 applyProtection="1">
      <alignment horizontal="center"/>
      <protection/>
    </xf>
    <xf numFmtId="0" fontId="12" fillId="34" borderId="10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>
      <alignment horizontal="center"/>
    </xf>
    <xf numFmtId="172" fontId="3" fillId="36" borderId="10" xfId="0" applyNumberFormat="1" applyFont="1" applyFill="1" applyBorder="1" applyAlignment="1">
      <alignment horizontal="center"/>
    </xf>
    <xf numFmtId="172" fontId="3" fillId="36" borderId="10" xfId="0" applyNumberFormat="1" applyFont="1" applyFill="1" applyBorder="1" applyAlignment="1" applyProtection="1">
      <alignment horizontal="center"/>
      <protection/>
    </xf>
    <xf numFmtId="172" fontId="16" fillId="36" borderId="10" xfId="0" applyNumberFormat="1" applyFont="1" applyFill="1" applyBorder="1" applyAlignment="1">
      <alignment horizontal="center"/>
    </xf>
    <xf numFmtId="172" fontId="12" fillId="33" borderId="10" xfId="0" applyNumberFormat="1" applyFont="1" applyFill="1" applyBorder="1" applyAlignment="1" applyProtection="1">
      <alignment horizontal="center"/>
      <protection/>
    </xf>
    <xf numFmtId="172" fontId="3" fillId="33" borderId="10" xfId="0" applyNumberFormat="1" applyFont="1" applyFill="1" applyBorder="1" applyAlignment="1" applyProtection="1">
      <alignment horizontal="center"/>
      <protection/>
    </xf>
    <xf numFmtId="172" fontId="20" fillId="33" borderId="10" xfId="0" applyNumberFormat="1" applyFont="1" applyFill="1" applyBorder="1" applyAlignment="1" applyProtection="1">
      <alignment horizontal="center"/>
      <protection/>
    </xf>
    <xf numFmtId="0" fontId="12" fillId="33" borderId="10" xfId="0" applyFont="1" applyFill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34" borderId="25" xfId="0" applyFont="1" applyFill="1" applyBorder="1" applyAlignment="1" applyProtection="1">
      <alignment horizontal="left" wrapText="1"/>
      <protection/>
    </xf>
    <xf numFmtId="0" fontId="3" fillId="34" borderId="21" xfId="0" applyFont="1" applyFill="1" applyBorder="1" applyAlignment="1" applyProtection="1">
      <alignment horizontal="left" vertical="center" wrapText="1"/>
      <protection/>
    </xf>
    <xf numFmtId="0" fontId="3" fillId="34" borderId="21" xfId="0" applyFont="1" applyFill="1" applyBorder="1" applyAlignment="1" applyProtection="1">
      <alignment horizontal="left" wrapText="1"/>
      <protection/>
    </xf>
    <xf numFmtId="0" fontId="12" fillId="0" borderId="21" xfId="0" applyFont="1" applyBorder="1" applyAlignment="1" applyProtection="1">
      <alignment horizontal="left" wrapText="1"/>
      <protection/>
    </xf>
    <xf numFmtId="0" fontId="12" fillId="0" borderId="26" xfId="0" applyFont="1" applyBorder="1" applyAlignment="1" applyProtection="1">
      <alignment horizontal="left" wrapText="1"/>
      <protection/>
    </xf>
    <xf numFmtId="1" fontId="12" fillId="0" borderId="21" xfId="0" applyNumberFormat="1" applyFont="1" applyBorder="1" applyAlignment="1" applyProtection="1">
      <alignment horizontal="left" wrapText="1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12" fillId="33" borderId="21" xfId="0" applyFont="1" applyFill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wrapText="1"/>
      <protection/>
    </xf>
    <xf numFmtId="0" fontId="3" fillId="34" borderId="21" xfId="0" applyFont="1" applyFill="1" applyBorder="1" applyAlignment="1" applyProtection="1">
      <alignment wrapText="1"/>
      <protection/>
    </xf>
    <xf numFmtId="0" fontId="3" fillId="34" borderId="21" xfId="0" applyFont="1" applyFill="1" applyBorder="1" applyAlignment="1">
      <alignment wrapText="1"/>
    </xf>
    <xf numFmtId="0" fontId="3" fillId="35" borderId="21" xfId="0" applyFont="1" applyFill="1" applyBorder="1" applyAlignment="1" applyProtection="1">
      <alignment horizontal="left" wrapText="1"/>
      <protection/>
    </xf>
    <xf numFmtId="0" fontId="3" fillId="34" borderId="21" xfId="0" applyFont="1" applyFill="1" applyBorder="1" applyAlignment="1" applyProtection="1">
      <alignment horizontal="center" vertical="center" wrapText="1"/>
      <protection/>
    </xf>
    <xf numFmtId="0" fontId="3" fillId="34" borderId="27" xfId="0" applyFont="1" applyFill="1" applyBorder="1" applyAlignment="1">
      <alignment wrapText="1"/>
    </xf>
    <xf numFmtId="0" fontId="3" fillId="34" borderId="28" xfId="0" applyFont="1" applyFill="1" applyBorder="1" applyAlignment="1">
      <alignment wrapText="1"/>
    </xf>
    <xf numFmtId="0" fontId="3" fillId="36" borderId="22" xfId="0" applyFont="1" applyFill="1" applyBorder="1" applyAlignment="1">
      <alignment wrapText="1"/>
    </xf>
    <xf numFmtId="0" fontId="13" fillId="0" borderId="28" xfId="0" applyNumberFormat="1" applyFont="1" applyBorder="1" applyAlignment="1">
      <alignment wrapText="1"/>
    </xf>
    <xf numFmtId="0" fontId="0" fillId="0" borderId="29" xfId="0" applyBorder="1" applyAlignment="1">
      <alignment/>
    </xf>
    <xf numFmtId="172" fontId="3" fillId="34" borderId="25" xfId="0" applyNumberFormat="1" applyFont="1" applyFill="1" applyBorder="1" applyAlignment="1">
      <alignment horizontal="center"/>
    </xf>
    <xf numFmtId="172" fontId="3" fillId="34" borderId="30" xfId="0" applyNumberFormat="1" applyFont="1" applyFill="1" applyBorder="1" applyAlignment="1">
      <alignment horizontal="center"/>
    </xf>
    <xf numFmtId="172" fontId="3" fillId="34" borderId="30" xfId="0" applyNumberFormat="1" applyFont="1" applyFill="1" applyBorder="1" applyAlignment="1" applyProtection="1">
      <alignment horizontal="center"/>
      <protection/>
    </xf>
    <xf numFmtId="0" fontId="3" fillId="34" borderId="30" xfId="0" applyFont="1" applyFill="1" applyBorder="1" applyAlignment="1" applyProtection="1">
      <alignment horizontal="center"/>
      <protection/>
    </xf>
    <xf numFmtId="172" fontId="3" fillId="34" borderId="21" xfId="0" applyNumberFormat="1" applyFont="1" applyFill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172" fontId="12" fillId="0" borderId="31" xfId="0" applyNumberFormat="1" applyFont="1" applyBorder="1" applyAlignment="1">
      <alignment horizontal="center"/>
    </xf>
    <xf numFmtId="172" fontId="12" fillId="33" borderId="21" xfId="0" applyNumberFormat="1" applyFont="1" applyFill="1" applyBorder="1" applyAlignment="1">
      <alignment horizontal="center"/>
    </xf>
    <xf numFmtId="172" fontId="12" fillId="0" borderId="21" xfId="0" applyNumberFormat="1" applyFont="1" applyFill="1" applyBorder="1" applyAlignment="1">
      <alignment horizontal="center"/>
    </xf>
    <xf numFmtId="172" fontId="3" fillId="0" borderId="21" xfId="0" applyNumberFormat="1" applyFont="1" applyBorder="1" applyAlignment="1">
      <alignment horizontal="center"/>
    </xf>
    <xf numFmtId="172" fontId="12" fillId="34" borderId="21" xfId="0" applyNumberFormat="1" applyFont="1" applyFill="1" applyBorder="1" applyAlignment="1">
      <alignment horizontal="center"/>
    </xf>
    <xf numFmtId="172" fontId="3" fillId="35" borderId="21" xfId="0" applyNumberFormat="1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2" fontId="3" fillId="34" borderId="21" xfId="0" applyNumberFormat="1" applyFont="1" applyFill="1" applyBorder="1" applyAlignment="1">
      <alignment horizontal="center"/>
    </xf>
    <xf numFmtId="172" fontId="3" fillId="0" borderId="21" xfId="0" applyNumberFormat="1" applyFont="1" applyFill="1" applyBorder="1" applyAlignment="1">
      <alignment horizontal="center"/>
    </xf>
    <xf numFmtId="0" fontId="3" fillId="0" borderId="32" xfId="0" applyFont="1" applyBorder="1" applyAlignment="1">
      <alignment horizontal="center" vertical="center" wrapText="1"/>
    </xf>
    <xf numFmtId="172" fontId="3" fillId="0" borderId="21" xfId="0" applyNumberFormat="1" applyFont="1" applyBorder="1" applyAlignment="1">
      <alignment/>
    </xf>
    <xf numFmtId="172" fontId="3" fillId="0" borderId="33" xfId="0" applyNumberFormat="1" applyFont="1" applyBorder="1" applyAlignment="1">
      <alignment/>
    </xf>
    <xf numFmtId="172" fontId="3" fillId="0" borderId="34" xfId="0" applyNumberFormat="1" applyFont="1" applyBorder="1" applyAlignment="1">
      <alignment/>
    </xf>
    <xf numFmtId="172" fontId="3" fillId="33" borderId="34" xfId="0" applyNumberFormat="1" applyFont="1" applyFill="1" applyBorder="1" applyAlignment="1" applyProtection="1">
      <alignment horizontal="center"/>
      <protection/>
    </xf>
    <xf numFmtId="172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 applyProtection="1">
      <alignment horizontal="center" vertical="center"/>
      <protection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72" fontId="3" fillId="36" borderId="40" xfId="0" applyNumberFormat="1" applyFont="1" applyFill="1" applyBorder="1" applyAlignment="1">
      <alignment/>
    </xf>
    <xf numFmtId="0" fontId="0" fillId="34" borderId="41" xfId="0" applyFill="1" applyBorder="1" applyAlignment="1">
      <alignment/>
    </xf>
    <xf numFmtId="172" fontId="21" fillId="34" borderId="42" xfId="0" applyNumberFormat="1" applyFont="1" applyFill="1" applyBorder="1" applyAlignment="1">
      <alignment/>
    </xf>
    <xf numFmtId="172" fontId="21" fillId="0" borderId="42" xfId="0" applyNumberFormat="1" applyFont="1" applyFill="1" applyBorder="1" applyAlignment="1">
      <alignment/>
    </xf>
    <xf numFmtId="172" fontId="7" fillId="0" borderId="42" xfId="0" applyNumberFormat="1" applyFont="1" applyFill="1" applyBorder="1" applyAlignment="1">
      <alignment/>
    </xf>
    <xf numFmtId="172" fontId="21" fillId="36" borderId="42" xfId="0" applyNumberFormat="1" applyFont="1" applyFill="1" applyBorder="1" applyAlignment="1">
      <alignment/>
    </xf>
    <xf numFmtId="0" fontId="18" fillId="0" borderId="2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wrapText="1"/>
    </xf>
    <xf numFmtId="172" fontId="9" fillId="0" borderId="42" xfId="0" applyNumberFormat="1" applyFont="1" applyFill="1" applyBorder="1" applyAlignment="1">
      <alignment/>
    </xf>
    <xf numFmtId="172" fontId="12" fillId="0" borderId="10" xfId="0" applyNumberFormat="1" applyFont="1" applyFill="1" applyBorder="1" applyAlignment="1" applyProtection="1">
      <alignment horizontal="center"/>
      <protection/>
    </xf>
    <xf numFmtId="172" fontId="3" fillId="0" borderId="10" xfId="0" applyNumberFormat="1" applyFont="1" applyFill="1" applyBorder="1" applyAlignment="1">
      <alignment/>
    </xf>
    <xf numFmtId="172" fontId="3" fillId="34" borderId="21" xfId="0" applyNumberFormat="1" applyFont="1" applyFill="1" applyBorder="1" applyAlignment="1">
      <alignment/>
    </xf>
    <xf numFmtId="172" fontId="3" fillId="34" borderId="10" xfId="0" applyNumberFormat="1" applyFont="1" applyFill="1" applyBorder="1" applyAlignment="1">
      <alignment/>
    </xf>
    <xf numFmtId="172" fontId="3" fillId="34" borderId="43" xfId="0" applyNumberFormat="1" applyFont="1" applyFill="1" applyBorder="1" applyAlignment="1">
      <alignment/>
    </xf>
    <xf numFmtId="172" fontId="3" fillId="34" borderId="10" xfId="0" applyNumberFormat="1" applyFont="1" applyFill="1" applyBorder="1" applyAlignment="1" applyProtection="1">
      <alignment horizontal="center"/>
      <protection/>
    </xf>
    <xf numFmtId="172" fontId="3" fillId="34" borderId="21" xfId="0" applyNumberFormat="1" applyFont="1" applyFill="1" applyBorder="1" applyAlignment="1">
      <alignment/>
    </xf>
    <xf numFmtId="172" fontId="18" fillId="34" borderId="10" xfId="0" applyNumberFormat="1" applyFont="1" applyFill="1" applyBorder="1" applyAlignment="1" applyProtection="1">
      <alignment horizontal="center"/>
      <protection/>
    </xf>
    <xf numFmtId="172" fontId="3" fillId="34" borderId="10" xfId="0" applyNumberFormat="1" applyFont="1" applyFill="1" applyBorder="1" applyAlignment="1">
      <alignment/>
    </xf>
    <xf numFmtId="0" fontId="3" fillId="0" borderId="25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49" fontId="3" fillId="36" borderId="12" xfId="0" applyNumberFormat="1" applyFont="1" applyFill="1" applyBorder="1" applyAlignment="1">
      <alignment/>
    </xf>
    <xf numFmtId="0" fontId="3" fillId="36" borderId="12" xfId="0" applyFont="1" applyFill="1" applyBorder="1" applyAlignment="1">
      <alignment wrapText="1"/>
    </xf>
    <xf numFmtId="172" fontId="3" fillId="36" borderId="40" xfId="0" applyNumberFormat="1" applyFont="1" applyFill="1" applyBorder="1" applyAlignment="1">
      <alignment horizontal="center"/>
    </xf>
    <xf numFmtId="172" fontId="3" fillId="34" borderId="26" xfId="0" applyNumberFormat="1" applyFont="1" applyFill="1" applyBorder="1" applyAlignment="1">
      <alignment/>
    </xf>
    <xf numFmtId="172" fontId="3" fillId="34" borderId="26" xfId="0" applyNumberFormat="1" applyFont="1" applyFill="1" applyBorder="1" applyAlignment="1">
      <alignment/>
    </xf>
    <xf numFmtId="172" fontId="3" fillId="34" borderId="40" xfId="0" applyNumberFormat="1" applyFont="1" applyFill="1" applyBorder="1" applyAlignment="1">
      <alignment/>
    </xf>
    <xf numFmtId="172" fontId="12" fillId="0" borderId="26" xfId="0" applyNumberFormat="1" applyFont="1" applyBorder="1" applyAlignment="1">
      <alignment horizontal="center"/>
    </xf>
    <xf numFmtId="172" fontId="12" fillId="0" borderId="40" xfId="0" applyNumberFormat="1" applyFont="1" applyBorder="1" applyAlignment="1">
      <alignment horizontal="center"/>
    </xf>
    <xf numFmtId="172" fontId="12" fillId="0" borderId="10" xfId="0" applyNumberFormat="1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>
      <alignment/>
    </xf>
    <xf numFmtId="172" fontId="3" fillId="37" borderId="10" xfId="0" applyNumberFormat="1" applyFont="1" applyFill="1" applyBorder="1" applyAlignment="1">
      <alignment/>
    </xf>
    <xf numFmtId="0" fontId="4" fillId="0" borderId="0" xfId="53" applyFont="1" applyAlignment="1" applyProtection="1">
      <alignment wrapText="1"/>
      <protection/>
    </xf>
    <xf numFmtId="49" fontId="3" fillId="0" borderId="11" xfId="0" applyNumberFormat="1" applyFont="1" applyFill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left" wrapText="1"/>
      <protection/>
    </xf>
    <xf numFmtId="172" fontId="3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0" fillId="0" borderId="41" xfId="0" applyFill="1" applyBorder="1" applyAlignment="1">
      <alignment/>
    </xf>
    <xf numFmtId="49" fontId="3" fillId="0" borderId="12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left" wrapText="1"/>
      <protection/>
    </xf>
    <xf numFmtId="49" fontId="4" fillId="0" borderId="12" xfId="0" applyNumberFormat="1" applyFont="1" applyBorder="1" applyAlignment="1">
      <alignment horizontal="center"/>
    </xf>
    <xf numFmtId="0" fontId="4" fillId="0" borderId="21" xfId="0" applyFont="1" applyBorder="1" applyAlignment="1" applyProtection="1">
      <alignment horizontal="left" wrapText="1"/>
      <protection/>
    </xf>
    <xf numFmtId="172" fontId="4" fillId="0" borderId="21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172" fontId="4" fillId="0" borderId="4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21" xfId="0" applyFont="1" applyBorder="1" applyAlignment="1" applyProtection="1">
      <alignment horizontal="left" wrapText="1"/>
      <protection/>
    </xf>
    <xf numFmtId="172" fontId="3" fillId="0" borderId="21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 applyProtection="1">
      <alignment horizontal="center" wrapText="1"/>
      <protection/>
    </xf>
    <xf numFmtId="49" fontId="3" fillId="0" borderId="19" xfId="0" applyNumberFormat="1" applyFont="1" applyFill="1" applyBorder="1" applyAlignment="1" applyProtection="1">
      <alignment horizontal="center"/>
      <protection/>
    </xf>
    <xf numFmtId="0" fontId="3" fillId="0" borderId="31" xfId="0" applyFont="1" applyFill="1" applyBorder="1" applyAlignment="1" applyProtection="1">
      <alignment horizontal="left" wrapText="1"/>
      <protection/>
    </xf>
    <xf numFmtId="172" fontId="3" fillId="0" borderId="31" xfId="0" applyNumberFormat="1" applyFont="1" applyFill="1" applyBorder="1" applyAlignment="1">
      <alignment horizontal="center"/>
    </xf>
    <xf numFmtId="172" fontId="3" fillId="0" borderId="43" xfId="0" applyNumberFormat="1" applyFont="1" applyFill="1" applyBorder="1" applyAlignment="1" applyProtection="1">
      <alignment horizontal="center"/>
      <protection/>
    </xf>
    <xf numFmtId="0" fontId="3" fillId="0" borderId="43" xfId="0" applyFont="1" applyFill="1" applyBorder="1" applyAlignment="1" applyProtection="1">
      <alignment horizontal="center"/>
      <protection/>
    </xf>
    <xf numFmtId="172" fontId="21" fillId="0" borderId="44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32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22" fillId="0" borderId="4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47" xfId="0" applyFont="1" applyBorder="1" applyAlignment="1">
      <alignment/>
    </xf>
    <xf numFmtId="172" fontId="4" fillId="0" borderId="21" xfId="0" applyNumberFormat="1" applyFont="1" applyBorder="1" applyAlignment="1">
      <alignment horizontal="center"/>
    </xf>
    <xf numFmtId="0" fontId="4" fillId="0" borderId="0" xfId="53" applyFont="1" applyAlignment="1" applyProtection="1">
      <alignment horizontal="center" vertical="center"/>
      <protection/>
    </xf>
    <xf numFmtId="172" fontId="4" fillId="0" borderId="10" xfId="0" applyNumberFormat="1" applyFont="1" applyBorder="1" applyAlignment="1">
      <alignment horizontal="center"/>
    </xf>
    <xf numFmtId="172" fontId="4" fillId="33" borderId="10" xfId="0" applyNumberFormat="1" applyFont="1" applyFill="1" applyBorder="1" applyAlignment="1" applyProtection="1">
      <alignment horizontal="center"/>
      <protection/>
    </xf>
    <xf numFmtId="1" fontId="4" fillId="0" borderId="21" xfId="0" applyNumberFormat="1" applyFont="1" applyBorder="1" applyAlignment="1" applyProtection="1">
      <alignment horizontal="left" wrapText="1"/>
      <protection/>
    </xf>
    <xf numFmtId="49" fontId="4" fillId="0" borderId="18" xfId="0" applyNumberFormat="1" applyFont="1" applyBorder="1" applyAlignment="1" applyProtection="1">
      <alignment horizontal="center"/>
      <protection/>
    </xf>
    <xf numFmtId="49" fontId="4" fillId="0" borderId="18" xfId="0" applyNumberFormat="1" applyFont="1" applyBorder="1" applyAlignment="1" applyProtection="1">
      <alignment horizontal="center" wrapText="1"/>
      <protection/>
    </xf>
    <xf numFmtId="49" fontId="4" fillId="0" borderId="16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49" fontId="4" fillId="0" borderId="12" xfId="0" applyNumberFormat="1" applyFont="1" applyBorder="1" applyAlignment="1" applyProtection="1">
      <alignment horizontal="center"/>
      <protection/>
    </xf>
    <xf numFmtId="1" fontId="3" fillId="0" borderId="21" xfId="0" applyNumberFormat="1" applyFont="1" applyBorder="1" applyAlignment="1" applyProtection="1">
      <alignment horizontal="left" wrapText="1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>
      <alignment horizontal="center"/>
    </xf>
    <xf numFmtId="172" fontId="4" fillId="0" borderId="31" xfId="0" applyNumberFormat="1" applyFont="1" applyBorder="1" applyAlignment="1">
      <alignment horizontal="center"/>
    </xf>
    <xf numFmtId="0" fontId="3" fillId="0" borderId="10" xfId="0" applyFont="1" applyBorder="1" applyAlignment="1" applyProtection="1">
      <alignment horizontal="center"/>
      <protection/>
    </xf>
    <xf numFmtId="172" fontId="13" fillId="0" borderId="21" xfId="0" applyNumberFormat="1" applyFont="1" applyFill="1" applyBorder="1" applyAlignment="1">
      <alignment horizontal="center"/>
    </xf>
    <xf numFmtId="172" fontId="3" fillId="0" borderId="21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23" fillId="0" borderId="21" xfId="0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26" xfId="0" applyNumberFormat="1" applyFont="1" applyBorder="1" applyAlignment="1" applyProtection="1">
      <alignment horizontal="center"/>
      <protection/>
    </xf>
    <xf numFmtId="0" fontId="4" fillId="0" borderId="21" xfId="0" applyFont="1" applyFill="1" applyBorder="1" applyAlignment="1">
      <alignment horizontal="center"/>
    </xf>
    <xf numFmtId="172" fontId="4" fillId="0" borderId="40" xfId="0" applyNumberFormat="1" applyFont="1" applyFill="1" applyBorder="1" applyAlignment="1">
      <alignment horizontal="center"/>
    </xf>
    <xf numFmtId="172" fontId="3" fillId="0" borderId="4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3" fillId="0" borderId="10" xfId="0" applyFont="1" applyBorder="1" applyAlignment="1" applyProtection="1">
      <alignment horizontal="center"/>
      <protection/>
    </xf>
    <xf numFmtId="172" fontId="4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172" fontId="4" fillId="0" borderId="43" xfId="0" applyNumberFormat="1" applyFont="1" applyFill="1" applyBorder="1" applyAlignment="1" applyProtection="1">
      <alignment horizontal="center"/>
      <protection/>
    </xf>
    <xf numFmtId="0" fontId="4" fillId="0" borderId="43" xfId="0" applyFont="1" applyFill="1" applyBorder="1" applyAlignment="1" applyProtection="1">
      <alignment horizontal="center"/>
      <protection/>
    </xf>
    <xf numFmtId="172" fontId="4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172" fontId="3" fillId="0" borderId="10" xfId="0" applyNumberFormat="1" applyFont="1" applyBorder="1" applyAlignment="1" applyProtection="1">
      <alignment horizontal="center"/>
      <protection/>
    </xf>
    <xf numFmtId="0" fontId="13" fillId="0" borderId="10" xfId="0" applyFont="1" applyFill="1" applyBorder="1" applyAlignment="1" applyProtection="1">
      <alignment horizontal="center"/>
      <protection/>
    </xf>
    <xf numFmtId="0" fontId="23" fillId="0" borderId="35" xfId="0" applyFont="1" applyBorder="1" applyAlignment="1">
      <alignment horizontal="center" vertical="center" wrapText="1"/>
    </xf>
    <xf numFmtId="0" fontId="3" fillId="0" borderId="21" xfId="0" applyFont="1" applyBorder="1" applyAlignment="1" applyProtection="1">
      <alignment wrapText="1"/>
      <protection/>
    </xf>
    <xf numFmtId="0" fontId="3" fillId="0" borderId="31" xfId="0" applyFont="1" applyFill="1" applyBorder="1" applyAlignment="1" applyProtection="1">
      <alignment horizontal="left" wrapText="1"/>
      <protection/>
    </xf>
    <xf numFmtId="173" fontId="4" fillId="0" borderId="10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>
      <alignment/>
    </xf>
    <xf numFmtId="172" fontId="7" fillId="38" borderId="42" xfId="0" applyNumberFormat="1" applyFont="1" applyFill="1" applyBorder="1" applyAlignment="1">
      <alignment/>
    </xf>
    <xf numFmtId="0" fontId="23" fillId="0" borderId="32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49" fontId="4" fillId="0" borderId="21" xfId="0" applyNumberFormat="1" applyFont="1" applyBorder="1" applyAlignment="1">
      <alignment horizontal="left" wrapText="1"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48" xfId="0" applyFont="1" applyBorder="1" applyAlignment="1" applyProtection="1">
      <alignment horizontal="center" vertical="center"/>
      <protection/>
    </xf>
    <xf numFmtId="0" fontId="3" fillId="0" borderId="49" xfId="0" applyFont="1" applyBorder="1" applyAlignment="1" applyProtection="1">
      <alignment horizontal="center" vertical="center"/>
      <protection/>
    </xf>
    <xf numFmtId="0" fontId="3" fillId="0" borderId="46" xfId="0" applyFont="1" applyBorder="1" applyAlignment="1" applyProtection="1">
      <alignment horizontal="center" vertical="center"/>
      <protection/>
    </xf>
    <xf numFmtId="172" fontId="12" fillId="0" borderId="43" xfId="0" applyNumberFormat="1" applyFont="1" applyBorder="1" applyAlignment="1">
      <alignment horizontal="center"/>
    </xf>
    <xf numFmtId="172" fontId="12" fillId="33" borderId="43" xfId="0" applyNumberFormat="1" applyFont="1" applyFill="1" applyBorder="1" applyAlignment="1" applyProtection="1">
      <alignment horizontal="center"/>
      <protection/>
    </xf>
    <xf numFmtId="0" fontId="12" fillId="0" borderId="43" xfId="0" applyFont="1" applyBorder="1" applyAlignment="1" applyProtection="1">
      <alignment horizontal="center"/>
      <protection/>
    </xf>
    <xf numFmtId="0" fontId="0" fillId="0" borderId="30" xfId="0" applyBorder="1" applyAlignment="1">
      <alignment/>
    </xf>
    <xf numFmtId="0" fontId="0" fillId="0" borderId="42" xfId="0" applyBorder="1" applyAlignment="1">
      <alignment/>
    </xf>
    <xf numFmtId="172" fontId="21" fillId="0" borderId="41" xfId="0" applyNumberFormat="1" applyFont="1" applyFill="1" applyBorder="1" applyAlignment="1">
      <alignment/>
    </xf>
    <xf numFmtId="172" fontId="3" fillId="0" borderId="33" xfId="0" applyNumberFormat="1" applyFont="1" applyBorder="1" applyAlignment="1">
      <alignment horizontal="center"/>
    </xf>
    <xf numFmtId="172" fontId="3" fillId="33" borderId="34" xfId="0" applyNumberFormat="1" applyFont="1" applyFill="1" applyBorder="1" applyAlignment="1" applyProtection="1">
      <alignment horizontal="center"/>
      <protection/>
    </xf>
    <xf numFmtId="0" fontId="3" fillId="0" borderId="34" xfId="0" applyFont="1" applyBorder="1" applyAlignment="1" applyProtection="1">
      <alignment horizontal="center"/>
      <protection/>
    </xf>
    <xf numFmtId="172" fontId="21" fillId="0" borderId="39" xfId="0" applyNumberFormat="1" applyFont="1" applyFill="1" applyBorder="1" applyAlignment="1">
      <alignment/>
    </xf>
    <xf numFmtId="0" fontId="24" fillId="0" borderId="0" xfId="53" applyFont="1" applyAlignment="1" applyProtection="1">
      <alignment wrapText="1"/>
      <protection/>
    </xf>
    <xf numFmtId="0" fontId="25" fillId="0" borderId="0" xfId="53" applyFont="1" applyProtection="1">
      <alignment/>
      <protection/>
    </xf>
    <xf numFmtId="172" fontId="3" fillId="37" borderId="10" xfId="0" applyNumberFormat="1" applyFont="1" applyFill="1" applyBorder="1" applyAlignment="1" applyProtection="1">
      <alignment horizontal="center"/>
      <protection/>
    </xf>
    <xf numFmtId="172" fontId="21" fillId="37" borderId="42" xfId="0" applyNumberFormat="1" applyFont="1" applyFill="1" applyBorder="1" applyAlignment="1">
      <alignment/>
    </xf>
    <xf numFmtId="172" fontId="3" fillId="6" borderId="10" xfId="0" applyNumberFormat="1" applyFont="1" applyFill="1" applyBorder="1" applyAlignment="1" applyProtection="1">
      <alignment horizontal="center"/>
      <protection/>
    </xf>
    <xf numFmtId="172" fontId="12" fillId="0" borderId="10" xfId="0" applyNumberFormat="1" applyFont="1" applyFill="1" applyBorder="1" applyAlignment="1">
      <alignment/>
    </xf>
    <xf numFmtId="172" fontId="12" fillId="38" borderId="10" xfId="0" applyNumberFormat="1" applyFont="1" applyFill="1" applyBorder="1" applyAlignment="1" applyProtection="1">
      <alignment horizontal="center"/>
      <protection/>
    </xf>
    <xf numFmtId="0" fontId="12" fillId="38" borderId="10" xfId="0" applyFont="1" applyFill="1" applyBorder="1" applyAlignment="1" applyProtection="1">
      <alignment horizontal="center"/>
      <protection/>
    </xf>
    <xf numFmtId="172" fontId="9" fillId="38" borderId="42" xfId="0" applyNumberFormat="1" applyFont="1" applyFill="1" applyBorder="1" applyAlignment="1">
      <alignment/>
    </xf>
    <xf numFmtId="172" fontId="12" fillId="38" borderId="10" xfId="0" applyNumberFormat="1" applyFont="1" applyFill="1" applyBorder="1" applyAlignment="1">
      <alignment/>
    </xf>
    <xf numFmtId="172" fontId="3" fillId="37" borderId="26" xfId="0" applyNumberFormat="1" applyFont="1" applyFill="1" applyBorder="1" applyAlignment="1">
      <alignment/>
    </xf>
    <xf numFmtId="49" fontId="3" fillId="37" borderId="21" xfId="0" applyNumberFormat="1" applyFont="1" applyFill="1" applyBorder="1" applyAlignment="1" applyProtection="1">
      <alignment horizontal="center"/>
      <protection/>
    </xf>
    <xf numFmtId="49" fontId="14" fillId="0" borderId="32" xfId="0" applyNumberFormat="1" applyFont="1" applyBorder="1" applyAlignment="1">
      <alignment horizontal="center" vertical="center" wrapText="1"/>
    </xf>
    <xf numFmtId="0" fontId="6" fillId="34" borderId="28" xfId="0" applyFont="1" applyFill="1" applyBorder="1" applyAlignment="1">
      <alignment/>
    </xf>
    <xf numFmtId="0" fontId="6" fillId="0" borderId="31" xfId="0" applyFont="1" applyBorder="1" applyAlignment="1">
      <alignment/>
    </xf>
    <xf numFmtId="0" fontId="3" fillId="34" borderId="31" xfId="0" applyFont="1" applyFill="1" applyBorder="1" applyAlignment="1">
      <alignment/>
    </xf>
    <xf numFmtId="0" fontId="18" fillId="34" borderId="31" xfId="0" applyFont="1" applyFill="1" applyBorder="1" applyAlignment="1">
      <alignment/>
    </xf>
    <xf numFmtId="49" fontId="3" fillId="34" borderId="21" xfId="0" applyNumberFormat="1" applyFont="1" applyFill="1" applyBorder="1" applyAlignment="1" applyProtection="1">
      <alignment horizontal="center"/>
      <protection/>
    </xf>
    <xf numFmtId="49" fontId="3" fillId="34" borderId="21" xfId="0" applyNumberFormat="1" applyFont="1" applyFill="1" applyBorder="1" applyAlignment="1">
      <alignment horizontal="center"/>
    </xf>
    <xf numFmtId="49" fontId="12" fillId="0" borderId="21" xfId="0" applyNumberFormat="1" applyFont="1" applyBorder="1" applyAlignment="1" applyProtection="1">
      <alignment horizontal="center"/>
      <protection/>
    </xf>
    <xf numFmtId="49" fontId="12" fillId="0" borderId="21" xfId="0" applyNumberFormat="1" applyFont="1" applyFill="1" applyBorder="1" applyAlignment="1" applyProtection="1">
      <alignment horizontal="center"/>
      <protection/>
    </xf>
    <xf numFmtId="49" fontId="12" fillId="0" borderId="28" xfId="0" applyNumberFormat="1" applyFont="1" applyFill="1" applyBorder="1" applyAlignment="1" applyProtection="1">
      <alignment horizontal="center"/>
      <protection/>
    </xf>
    <xf numFmtId="49" fontId="3" fillId="34" borderId="28" xfId="0" applyNumberFormat="1" applyFont="1" applyFill="1" applyBorder="1" applyAlignment="1" applyProtection="1">
      <alignment horizontal="center"/>
      <protection/>
    </xf>
    <xf numFmtId="49" fontId="19" fillId="0" borderId="28" xfId="0" applyNumberFormat="1" applyFont="1" applyBorder="1" applyAlignment="1">
      <alignment/>
    </xf>
    <xf numFmtId="49" fontId="12" fillId="0" borderId="28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>
      <alignment/>
    </xf>
    <xf numFmtId="49" fontId="3" fillId="34" borderId="21" xfId="0" applyNumberFormat="1" applyFont="1" applyFill="1" applyBorder="1" applyAlignment="1" applyProtection="1">
      <alignment horizontal="center"/>
      <protection/>
    </xf>
    <xf numFmtId="49" fontId="12" fillId="0" borderId="21" xfId="0" applyNumberFormat="1" applyFont="1" applyBorder="1" applyAlignment="1" applyProtection="1">
      <alignment horizontal="center"/>
      <protection/>
    </xf>
    <xf numFmtId="49" fontId="12" fillId="38" borderId="21" xfId="0" applyNumberFormat="1" applyFont="1" applyFill="1" applyBorder="1" applyAlignment="1" applyProtection="1">
      <alignment horizontal="center"/>
      <protection/>
    </xf>
    <xf numFmtId="49" fontId="3" fillId="34" borderId="27" xfId="0" applyNumberFormat="1" applyFont="1" applyFill="1" applyBorder="1" applyAlignment="1" applyProtection="1">
      <alignment horizontal="center"/>
      <protection/>
    </xf>
    <xf numFmtId="49" fontId="12" fillId="36" borderId="27" xfId="0" applyNumberFormat="1" applyFont="1" applyFill="1" applyBorder="1" applyAlignment="1" applyProtection="1">
      <alignment horizontal="center"/>
      <protection/>
    </xf>
    <xf numFmtId="0" fontId="0" fillId="0" borderId="50" xfId="0" applyBorder="1" applyAlignment="1">
      <alignment/>
    </xf>
    <xf numFmtId="0" fontId="3" fillId="0" borderId="51" xfId="0" applyFont="1" applyBorder="1" applyAlignment="1">
      <alignment horizontal="center" vertical="center" wrapText="1"/>
    </xf>
    <xf numFmtId="172" fontId="3" fillId="33" borderId="26" xfId="0" applyNumberFormat="1" applyFont="1" applyFill="1" applyBorder="1" applyAlignment="1">
      <alignment/>
    </xf>
    <xf numFmtId="172" fontId="3" fillId="34" borderId="52" xfId="0" applyNumberFormat="1" applyFont="1" applyFill="1" applyBorder="1" applyAlignment="1">
      <alignment/>
    </xf>
    <xf numFmtId="172" fontId="12" fillId="33" borderId="26" xfId="0" applyNumberFormat="1" applyFont="1" applyFill="1" applyBorder="1" applyAlignment="1">
      <alignment/>
    </xf>
    <xf numFmtId="172" fontId="12" fillId="33" borderId="52" xfId="0" applyNumberFormat="1" applyFont="1" applyFill="1" applyBorder="1" applyAlignment="1">
      <alignment/>
    </xf>
    <xf numFmtId="0" fontId="12" fillId="0" borderId="26" xfId="0" applyFont="1" applyFill="1" applyBorder="1" applyAlignment="1">
      <alignment/>
    </xf>
    <xf numFmtId="0" fontId="12" fillId="0" borderId="52" xfId="0" applyFont="1" applyFill="1" applyBorder="1" applyAlignment="1">
      <alignment/>
    </xf>
    <xf numFmtId="172" fontId="3" fillId="34" borderId="52" xfId="0" applyNumberFormat="1" applyFont="1" applyFill="1" applyBorder="1" applyAlignment="1">
      <alignment/>
    </xf>
    <xf numFmtId="172" fontId="4" fillId="33" borderId="26" xfId="0" applyNumberFormat="1" applyFont="1" applyFill="1" applyBorder="1" applyAlignment="1">
      <alignment/>
    </xf>
    <xf numFmtId="0" fontId="12" fillId="33" borderId="26" xfId="0" applyFont="1" applyFill="1" applyBorder="1" applyAlignment="1">
      <alignment/>
    </xf>
    <xf numFmtId="172" fontId="12" fillId="33" borderId="26" xfId="0" applyNumberFormat="1" applyFont="1" applyFill="1" applyBorder="1" applyAlignment="1">
      <alignment/>
    </xf>
    <xf numFmtId="172" fontId="12" fillId="38" borderId="26" xfId="0" applyNumberFormat="1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3" fillId="34" borderId="26" xfId="0" applyFont="1" applyFill="1" applyBorder="1" applyAlignment="1">
      <alignment/>
    </xf>
    <xf numFmtId="172" fontId="3" fillId="34" borderId="50" xfId="0" applyNumberFormat="1" applyFont="1" applyFill="1" applyBorder="1" applyAlignment="1">
      <alignment/>
    </xf>
    <xf numFmtId="172" fontId="3" fillId="36" borderId="52" xfId="0" applyNumberFormat="1" applyFont="1" applyFill="1" applyBorder="1" applyAlignment="1">
      <alignment/>
    </xf>
    <xf numFmtId="0" fontId="13" fillId="0" borderId="23" xfId="0" applyNumberFormat="1" applyFont="1" applyBorder="1" applyAlignment="1">
      <alignment wrapText="1"/>
    </xf>
    <xf numFmtId="0" fontId="0" fillId="0" borderId="16" xfId="0" applyBorder="1" applyAlignment="1">
      <alignment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34" borderId="19" xfId="0" applyFont="1" applyFill="1" applyBorder="1" applyAlignment="1">
      <alignment wrapText="1"/>
    </xf>
    <xf numFmtId="0" fontId="3" fillId="34" borderId="19" xfId="0" applyFont="1" applyFill="1" applyBorder="1" applyAlignment="1">
      <alignment wrapText="1"/>
    </xf>
    <xf numFmtId="0" fontId="3" fillId="34" borderId="12" xfId="0" applyFont="1" applyFill="1" applyBorder="1" applyAlignment="1" applyProtection="1">
      <alignment horizontal="left" wrapText="1"/>
      <protection/>
    </xf>
    <xf numFmtId="0" fontId="12" fillId="0" borderId="12" xfId="0" applyFont="1" applyBorder="1" applyAlignment="1">
      <alignment wrapText="1"/>
    </xf>
    <xf numFmtId="0" fontId="12" fillId="0" borderId="12" xfId="0" applyFont="1" applyBorder="1" applyAlignment="1" applyProtection="1">
      <alignment horizontal="left" wrapText="1"/>
      <protection/>
    </xf>
    <xf numFmtId="0" fontId="3" fillId="34" borderId="12" xfId="0" applyFont="1" applyFill="1" applyBorder="1" applyAlignment="1" applyProtection="1">
      <alignment horizontal="left" wrapText="1"/>
      <protection/>
    </xf>
    <xf numFmtId="0" fontId="12" fillId="0" borderId="12" xfId="0" applyFont="1" applyBorder="1" applyAlignment="1" applyProtection="1">
      <alignment horizontal="left" wrapText="1"/>
      <protection/>
    </xf>
    <xf numFmtId="0" fontId="12" fillId="0" borderId="12" xfId="0" applyFont="1" applyFill="1" applyBorder="1" applyAlignment="1" applyProtection="1">
      <alignment horizontal="left" wrapText="1"/>
      <protection/>
    </xf>
    <xf numFmtId="0" fontId="17" fillId="0" borderId="12" xfId="0" applyFont="1" applyBorder="1" applyAlignment="1">
      <alignment wrapText="1"/>
    </xf>
    <xf numFmtId="0" fontId="3" fillId="34" borderId="12" xfId="0" applyFont="1" applyFill="1" applyBorder="1" applyAlignment="1" applyProtection="1">
      <alignment horizontal="center" wrapText="1"/>
      <protection/>
    </xf>
    <xf numFmtId="0" fontId="12" fillId="38" borderId="12" xfId="0" applyFont="1" applyFill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34" borderId="12" xfId="0" applyFont="1" applyFill="1" applyBorder="1" applyAlignment="1">
      <alignment wrapText="1"/>
    </xf>
    <xf numFmtId="0" fontId="3" fillId="34" borderId="19" xfId="0" applyFont="1" applyFill="1" applyBorder="1" applyAlignment="1">
      <alignment horizontal="left" wrapText="1"/>
    </xf>
    <xf numFmtId="0" fontId="3" fillId="34" borderId="18" xfId="0" applyFont="1" applyFill="1" applyBorder="1" applyAlignment="1">
      <alignment horizontal="left" wrapText="1"/>
    </xf>
    <xf numFmtId="49" fontId="13" fillId="0" borderId="28" xfId="0" applyNumberFormat="1" applyFont="1" applyFill="1" applyBorder="1" applyAlignment="1" applyProtection="1">
      <alignment horizontal="center"/>
      <protection/>
    </xf>
    <xf numFmtId="172" fontId="3" fillId="0" borderId="52" xfId="0" applyNumberFormat="1" applyFont="1" applyFill="1" applyBorder="1" applyAlignment="1">
      <alignment/>
    </xf>
    <xf numFmtId="0" fontId="13" fillId="0" borderId="53" xfId="0" applyNumberFormat="1" applyFont="1" applyBorder="1" applyAlignment="1">
      <alignment wrapText="1"/>
    </xf>
    <xf numFmtId="0" fontId="12" fillId="38" borderId="18" xfId="0" applyFont="1" applyFill="1" applyBorder="1" applyAlignment="1" applyProtection="1">
      <alignment horizontal="left" wrapText="1"/>
      <protection/>
    </xf>
    <xf numFmtId="172" fontId="12" fillId="38" borderId="10" xfId="0" applyNumberFormat="1" applyFont="1" applyFill="1" applyBorder="1" applyAlignment="1" applyProtection="1">
      <alignment horizontal="center"/>
      <protection/>
    </xf>
    <xf numFmtId="0" fontId="12" fillId="38" borderId="12" xfId="0" applyFont="1" applyFill="1" applyBorder="1" applyAlignment="1" applyProtection="1">
      <alignment horizontal="left" wrapText="1"/>
      <protection/>
    </xf>
    <xf numFmtId="172" fontId="12" fillId="38" borderId="52" xfId="0" applyNumberFormat="1" applyFont="1" applyFill="1" applyBorder="1" applyAlignment="1">
      <alignment/>
    </xf>
    <xf numFmtId="49" fontId="3" fillId="34" borderId="19" xfId="0" applyNumberFormat="1" applyFont="1" applyFill="1" applyBorder="1" applyAlignment="1" applyProtection="1">
      <alignment horizontal="center"/>
      <protection/>
    </xf>
    <xf numFmtId="49" fontId="12" fillId="0" borderId="12" xfId="0" applyNumberFormat="1" applyFont="1" applyBorder="1" applyAlignment="1">
      <alignment horizontal="center" wrapText="1"/>
    </xf>
    <xf numFmtId="49" fontId="12" fillId="0" borderId="12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2" fontId="12" fillId="0" borderId="21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172" fontId="3" fillId="38" borderId="10" xfId="0" applyNumberFormat="1" applyFont="1" applyFill="1" applyBorder="1" applyAlignment="1" applyProtection="1">
      <alignment horizontal="center"/>
      <protection/>
    </xf>
    <xf numFmtId="172" fontId="3" fillId="38" borderId="10" xfId="0" applyNumberFormat="1" applyFont="1" applyFill="1" applyBorder="1" applyAlignment="1">
      <alignment horizontal="center"/>
    </xf>
    <xf numFmtId="49" fontId="3" fillId="38" borderId="12" xfId="0" applyNumberFormat="1" applyFont="1" applyFill="1" applyBorder="1" applyAlignment="1" applyProtection="1">
      <alignment horizontal="center"/>
      <protection/>
    </xf>
    <xf numFmtId="172" fontId="3" fillId="38" borderId="21" xfId="0" applyNumberFormat="1" applyFont="1" applyFill="1" applyBorder="1" applyAlignment="1">
      <alignment horizontal="center"/>
    </xf>
    <xf numFmtId="0" fontId="3" fillId="38" borderId="21" xfId="0" applyFont="1" applyFill="1" applyBorder="1" applyAlignment="1" applyProtection="1">
      <alignment horizontal="left" wrapText="1"/>
      <protection/>
    </xf>
    <xf numFmtId="172" fontId="21" fillId="38" borderId="42" xfId="0" applyNumberFormat="1" applyFont="1" applyFill="1" applyBorder="1" applyAlignment="1">
      <alignment/>
    </xf>
    <xf numFmtId="49" fontId="12" fillId="38" borderId="12" xfId="0" applyNumberFormat="1" applyFont="1" applyFill="1" applyBorder="1" applyAlignment="1" applyProtection="1">
      <alignment horizontal="center"/>
      <protection/>
    </xf>
    <xf numFmtId="0" fontId="12" fillId="38" borderId="21" xfId="0" applyFont="1" applyFill="1" applyBorder="1" applyAlignment="1" applyProtection="1">
      <alignment horizontal="left" wrapText="1"/>
      <protection/>
    </xf>
    <xf numFmtId="172" fontId="12" fillId="38" borderId="21" xfId="0" applyNumberFormat="1" applyFont="1" applyFill="1" applyBorder="1" applyAlignment="1">
      <alignment horizontal="center"/>
    </xf>
    <xf numFmtId="172" fontId="12" fillId="38" borderId="10" xfId="0" applyNumberFormat="1" applyFont="1" applyFill="1" applyBorder="1" applyAlignment="1">
      <alignment horizontal="center"/>
    </xf>
    <xf numFmtId="172" fontId="12" fillId="38" borderId="10" xfId="0" applyNumberFormat="1" applyFont="1" applyFill="1" applyBorder="1" applyAlignment="1">
      <alignment horizontal="center"/>
    </xf>
    <xf numFmtId="0" fontId="12" fillId="38" borderId="10" xfId="0" applyFont="1" applyFill="1" applyBorder="1" applyAlignment="1">
      <alignment horizontal="center"/>
    </xf>
    <xf numFmtId="0" fontId="12" fillId="38" borderId="21" xfId="0" applyFont="1" applyFill="1" applyBorder="1" applyAlignment="1" applyProtection="1">
      <alignment horizontal="left" vertical="center" wrapText="1"/>
      <protection/>
    </xf>
    <xf numFmtId="172" fontId="21" fillId="34" borderId="54" xfId="0" applyNumberFormat="1" applyFont="1" applyFill="1" applyBorder="1" applyAlignment="1">
      <alignment/>
    </xf>
    <xf numFmtId="172" fontId="7" fillId="0" borderId="54" xfId="0" applyNumberFormat="1" applyFont="1" applyFill="1" applyBorder="1" applyAlignment="1">
      <alignment/>
    </xf>
    <xf numFmtId="0" fontId="4" fillId="0" borderId="0" xfId="53" applyFont="1" applyBorder="1" applyProtection="1">
      <alignment/>
      <protection/>
    </xf>
    <xf numFmtId="0" fontId="4" fillId="0" borderId="37" xfId="53" applyFont="1" applyBorder="1" applyProtection="1">
      <alignment/>
      <protection/>
    </xf>
    <xf numFmtId="49" fontId="12" fillId="0" borderId="37" xfId="0" applyNumberFormat="1" applyFont="1" applyBorder="1" applyAlignment="1" applyProtection="1">
      <alignment horizontal="center" wrapText="1"/>
      <protection/>
    </xf>
    <xf numFmtId="49" fontId="12" fillId="0" borderId="37" xfId="0" applyNumberFormat="1" applyFont="1" applyBorder="1" applyAlignment="1" applyProtection="1">
      <alignment horizontal="center"/>
      <protection/>
    </xf>
    <xf numFmtId="3" fontId="4" fillId="0" borderId="37" xfId="53" applyNumberFormat="1" applyFont="1" applyBorder="1" applyProtection="1">
      <alignment/>
      <protection/>
    </xf>
    <xf numFmtId="0" fontId="3" fillId="37" borderId="12" xfId="0" applyFont="1" applyFill="1" applyBorder="1" applyAlignment="1" applyProtection="1">
      <alignment horizontal="left" wrapText="1"/>
      <protection/>
    </xf>
    <xf numFmtId="172" fontId="18" fillId="37" borderId="10" xfId="0" applyNumberFormat="1" applyFont="1" applyFill="1" applyBorder="1" applyAlignment="1" applyProtection="1">
      <alignment horizontal="center"/>
      <protection/>
    </xf>
    <xf numFmtId="49" fontId="12" fillId="38" borderId="21" xfId="0" applyNumberFormat="1" applyFont="1" applyFill="1" applyBorder="1" applyAlignment="1" applyProtection="1">
      <alignment horizontal="center"/>
      <protection/>
    </xf>
    <xf numFmtId="0" fontId="12" fillId="38" borderId="12" xfId="0" applyFont="1" applyFill="1" applyBorder="1" applyAlignment="1">
      <alignment horizontal="left" wrapText="1"/>
    </xf>
    <xf numFmtId="172" fontId="12" fillId="38" borderId="26" xfId="0" applyNumberFormat="1" applyFont="1" applyFill="1" applyBorder="1" applyAlignment="1">
      <alignment/>
    </xf>
    <xf numFmtId="172" fontId="12" fillId="38" borderId="21" xfId="0" applyNumberFormat="1" applyFont="1" applyFill="1" applyBorder="1" applyAlignment="1">
      <alignment/>
    </xf>
    <xf numFmtId="172" fontId="12" fillId="0" borderId="4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172" fontId="18" fillId="0" borderId="10" xfId="0" applyNumberFormat="1" applyFont="1" applyFill="1" applyBorder="1" applyAlignment="1" applyProtection="1">
      <alignment horizontal="center"/>
      <protection/>
    </xf>
    <xf numFmtId="172" fontId="12" fillId="38" borderId="21" xfId="0" applyNumberFormat="1" applyFont="1" applyFill="1" applyBorder="1" applyAlignment="1">
      <alignment/>
    </xf>
    <xf numFmtId="172" fontId="12" fillId="0" borderId="26" xfId="0" applyNumberFormat="1" applyFont="1" applyFill="1" applyBorder="1" applyAlignment="1">
      <alignment/>
    </xf>
    <xf numFmtId="49" fontId="12" fillId="0" borderId="21" xfId="0" applyNumberFormat="1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>
      <alignment horizontal="left" wrapText="1"/>
    </xf>
    <xf numFmtId="172" fontId="12" fillId="0" borderId="26" xfId="0" applyNumberFormat="1" applyFont="1" applyFill="1" applyBorder="1" applyAlignment="1">
      <alignment/>
    </xf>
    <xf numFmtId="172" fontId="12" fillId="0" borderId="21" xfId="0" applyNumberFormat="1" applyFont="1" applyFill="1" applyBorder="1" applyAlignment="1">
      <alignment/>
    </xf>
    <xf numFmtId="0" fontId="12" fillId="0" borderId="10" xfId="0" applyFont="1" applyFill="1" applyBorder="1" applyAlignment="1" applyProtection="1">
      <alignment horizontal="center"/>
      <protection/>
    </xf>
    <xf numFmtId="49" fontId="3" fillId="34" borderId="25" xfId="0" applyNumberFormat="1" applyFont="1" applyFill="1" applyBorder="1" applyAlignment="1" applyProtection="1">
      <alignment horizontal="center"/>
      <protection/>
    </xf>
    <xf numFmtId="0" fontId="13" fillId="0" borderId="43" xfId="0" applyFont="1" applyFill="1" applyBorder="1" applyAlignment="1">
      <alignment wrapText="1"/>
    </xf>
    <xf numFmtId="0" fontId="3" fillId="34" borderId="11" xfId="0" applyFont="1" applyFill="1" applyBorder="1" applyAlignment="1">
      <alignment wrapText="1"/>
    </xf>
    <xf numFmtId="0" fontId="3" fillId="34" borderId="11" xfId="0" applyFont="1" applyFill="1" applyBorder="1" applyAlignment="1" applyProtection="1">
      <alignment horizontal="left" wrapText="1"/>
      <protection/>
    </xf>
    <xf numFmtId="0" fontId="3" fillId="36" borderId="13" xfId="0" applyFont="1" applyFill="1" applyBorder="1" applyAlignment="1">
      <alignment wrapText="1"/>
    </xf>
    <xf numFmtId="0" fontId="3" fillId="34" borderId="31" xfId="0" applyFont="1" applyFill="1" applyBorder="1" applyAlignment="1">
      <alignment horizontal="left" wrapText="1"/>
    </xf>
    <xf numFmtId="172" fontId="12" fillId="6" borderId="10" xfId="0" applyNumberFormat="1" applyFont="1" applyFill="1" applyBorder="1" applyAlignment="1" applyProtection="1">
      <alignment horizontal="center"/>
      <protection/>
    </xf>
    <xf numFmtId="172" fontId="20" fillId="6" borderId="10" xfId="0" applyNumberFormat="1" applyFont="1" applyFill="1" applyBorder="1" applyAlignment="1" applyProtection="1">
      <alignment horizontal="center"/>
      <protection/>
    </xf>
    <xf numFmtId="172" fontId="9" fillId="6" borderId="42" xfId="0" applyNumberFormat="1" applyFont="1" applyFill="1" applyBorder="1" applyAlignment="1">
      <alignment/>
    </xf>
    <xf numFmtId="172" fontId="12" fillId="38" borderId="10" xfId="0" applyNumberFormat="1" applyFont="1" applyFill="1" applyBorder="1" applyAlignment="1">
      <alignment/>
    </xf>
    <xf numFmtId="0" fontId="12" fillId="38" borderId="31" xfId="0" applyFont="1" applyFill="1" applyBorder="1" applyAlignment="1" applyProtection="1">
      <alignment horizontal="left" wrapText="1"/>
      <protection/>
    </xf>
    <xf numFmtId="0" fontId="3" fillId="38" borderId="18" xfId="0" applyFont="1" applyFill="1" applyBorder="1" applyAlignment="1">
      <alignment horizontal="left" wrapText="1"/>
    </xf>
    <xf numFmtId="49" fontId="12" fillId="38" borderId="27" xfId="0" applyNumberFormat="1" applyFont="1" applyFill="1" applyBorder="1" applyAlignment="1" applyProtection="1">
      <alignment horizontal="center"/>
      <protection/>
    </xf>
    <xf numFmtId="172" fontId="12" fillId="38" borderId="50" xfId="0" applyNumberFormat="1" applyFont="1" applyFill="1" applyBorder="1" applyAlignment="1">
      <alignment/>
    </xf>
    <xf numFmtId="172" fontId="3" fillId="0" borderId="26" xfId="0" applyNumberFormat="1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0" fontId="12" fillId="38" borderId="10" xfId="0" applyFont="1" applyFill="1" applyBorder="1" applyAlignment="1">
      <alignment/>
    </xf>
    <xf numFmtId="49" fontId="3" fillId="0" borderId="19" xfId="0" applyNumberFormat="1" applyFont="1" applyFill="1" applyBorder="1" applyAlignment="1" applyProtection="1">
      <alignment horizontal="center"/>
      <protection/>
    </xf>
    <xf numFmtId="49" fontId="4" fillId="0" borderId="0" xfId="0" applyNumberFormat="1" applyFont="1" applyBorder="1" applyAlignment="1">
      <alignment horizontal="center"/>
    </xf>
    <xf numFmtId="0" fontId="3" fillId="0" borderId="10" xfId="53" applyFont="1" applyBorder="1" applyProtection="1">
      <alignment/>
      <protection/>
    </xf>
    <xf numFmtId="172" fontId="4" fillId="0" borderId="52" xfId="0" applyNumberFormat="1" applyFont="1" applyFill="1" applyBorder="1" applyAlignment="1">
      <alignment horizontal="center"/>
    </xf>
    <xf numFmtId="172" fontId="3" fillId="39" borderId="10" xfId="0" applyNumberFormat="1" applyFont="1" applyFill="1" applyBorder="1" applyAlignment="1">
      <alignment horizontal="center"/>
    </xf>
    <xf numFmtId="172" fontId="3" fillId="39" borderId="21" xfId="0" applyNumberFormat="1" applyFont="1" applyFill="1" applyBorder="1" applyAlignment="1">
      <alignment horizontal="center"/>
    </xf>
    <xf numFmtId="172" fontId="4" fillId="39" borderId="21" xfId="0" applyNumberFormat="1" applyFont="1" applyFill="1" applyBorder="1" applyAlignment="1">
      <alignment horizontal="center"/>
    </xf>
    <xf numFmtId="0" fontId="4" fillId="39" borderId="10" xfId="0" applyFont="1" applyFill="1" applyBorder="1" applyAlignment="1">
      <alignment horizontal="center"/>
    </xf>
    <xf numFmtId="172" fontId="4" fillId="39" borderId="10" xfId="0" applyNumberFormat="1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/>
    </xf>
    <xf numFmtId="172" fontId="3" fillId="38" borderId="10" xfId="0" applyNumberFormat="1" applyFont="1" applyFill="1" applyBorder="1" applyAlignment="1">
      <alignment horizontal="center"/>
    </xf>
    <xf numFmtId="172" fontId="4" fillId="38" borderId="10" xfId="0" applyNumberFormat="1" applyFont="1" applyFill="1" applyBorder="1" applyAlignment="1">
      <alignment horizontal="center"/>
    </xf>
    <xf numFmtId="0" fontId="4" fillId="0" borderId="10" xfId="53" applyFont="1" applyBorder="1" applyProtection="1">
      <alignment/>
      <protection/>
    </xf>
    <xf numFmtId="0" fontId="12" fillId="0" borderId="18" xfId="0" applyFont="1" applyFill="1" applyBorder="1" applyAlignment="1" applyProtection="1">
      <alignment horizontal="left" wrapText="1"/>
      <protection/>
    </xf>
    <xf numFmtId="0" fontId="12" fillId="0" borderId="19" xfId="0" applyFont="1" applyFill="1" applyBorder="1" applyAlignment="1" applyProtection="1">
      <alignment horizontal="left" wrapText="1"/>
      <protection/>
    </xf>
    <xf numFmtId="0" fontId="12" fillId="0" borderId="17" xfId="0" applyFont="1" applyFill="1" applyBorder="1" applyAlignment="1" applyProtection="1">
      <alignment horizontal="left" wrapText="1"/>
      <protection/>
    </xf>
    <xf numFmtId="2" fontId="12" fillId="0" borderId="10" xfId="0" applyNumberFormat="1" applyFont="1" applyBorder="1" applyAlignment="1">
      <alignment/>
    </xf>
    <xf numFmtId="172" fontId="12" fillId="38" borderId="55" xfId="0" applyNumberFormat="1" applyFont="1" applyFill="1" applyBorder="1" applyAlignment="1">
      <alignment/>
    </xf>
    <xf numFmtId="172" fontId="12" fillId="38" borderId="50" xfId="0" applyNumberFormat="1" applyFont="1" applyFill="1" applyBorder="1" applyAlignment="1">
      <alignment/>
    </xf>
    <xf numFmtId="172" fontId="12" fillId="38" borderId="56" xfId="0" applyNumberFormat="1" applyFont="1" applyFill="1" applyBorder="1" applyAlignment="1" applyProtection="1">
      <alignment horizontal="center"/>
      <protection/>
    </xf>
    <xf numFmtId="172" fontId="9" fillId="38" borderId="46" xfId="0" applyNumberFormat="1" applyFont="1" applyFill="1" applyBorder="1" applyAlignment="1">
      <alignment/>
    </xf>
    <xf numFmtId="49" fontId="12" fillId="38" borderId="31" xfId="0" applyNumberFormat="1" applyFont="1" applyFill="1" applyBorder="1" applyAlignment="1" applyProtection="1">
      <alignment horizontal="center"/>
      <protection/>
    </xf>
    <xf numFmtId="172" fontId="12" fillId="38" borderId="43" xfId="0" applyNumberFormat="1" applyFont="1" applyFill="1" applyBorder="1" applyAlignment="1">
      <alignment/>
    </xf>
    <xf numFmtId="172" fontId="12" fillId="38" borderId="57" xfId="0" applyNumberFormat="1" applyFont="1" applyFill="1" applyBorder="1" applyAlignment="1">
      <alignment/>
    </xf>
    <xf numFmtId="172" fontId="12" fillId="38" borderId="43" xfId="0" applyNumberFormat="1" applyFont="1" applyFill="1" applyBorder="1" applyAlignment="1" applyProtection="1">
      <alignment horizontal="center"/>
      <protection/>
    </xf>
    <xf numFmtId="172" fontId="9" fillId="38" borderId="44" xfId="0" applyNumberFormat="1" applyFont="1" applyFill="1" applyBorder="1" applyAlignment="1">
      <alignment/>
    </xf>
    <xf numFmtId="49" fontId="12" fillId="38" borderId="28" xfId="0" applyNumberFormat="1" applyFont="1" applyFill="1" applyBorder="1" applyAlignment="1" applyProtection="1">
      <alignment horizontal="center"/>
      <protection/>
    </xf>
    <xf numFmtId="0" fontId="12" fillId="38" borderId="17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workbookViewId="0" topLeftCell="A67">
      <selection activeCell="D85" sqref="D85"/>
    </sheetView>
  </sheetViews>
  <sheetFormatPr defaultColWidth="9.125" defaultRowHeight="12.75"/>
  <cols>
    <col min="1" max="1" width="8.375" style="1" customWidth="1"/>
    <col min="2" max="2" width="46.375" style="184" customWidth="1"/>
    <col min="3" max="3" width="12.125" style="1" customWidth="1"/>
    <col min="4" max="4" width="12.625" style="1" customWidth="1"/>
    <col min="5" max="5" width="10.50390625" style="1" customWidth="1"/>
    <col min="6" max="6" width="10.875" style="1" customWidth="1"/>
    <col min="7" max="7" width="12.625" style="1" customWidth="1"/>
    <col min="8" max="8" width="9.375" style="1" customWidth="1"/>
    <col min="9" max="9" width="13.375" style="1" bestFit="1" customWidth="1"/>
    <col min="10" max="16384" width="9.125" style="1" customWidth="1"/>
  </cols>
  <sheetData>
    <row r="1" spans="1:8" ht="86.25" thickBot="1">
      <c r="A1" s="38" t="s">
        <v>86</v>
      </c>
      <c r="B1" s="158" t="s">
        <v>85</v>
      </c>
      <c r="C1" s="155" t="s">
        <v>410</v>
      </c>
      <c r="D1" s="156" t="s">
        <v>411</v>
      </c>
      <c r="E1" s="156" t="s">
        <v>412</v>
      </c>
      <c r="F1" s="156" t="s">
        <v>105</v>
      </c>
      <c r="G1" s="156" t="s">
        <v>384</v>
      </c>
      <c r="H1" s="157" t="s">
        <v>413</v>
      </c>
    </row>
    <row r="2" spans="1:8" ht="16.5" thickBot="1">
      <c r="A2" s="39">
        <v>1</v>
      </c>
      <c r="B2" s="36">
        <v>2</v>
      </c>
      <c r="C2" s="102">
        <v>3</v>
      </c>
      <c r="D2" s="37">
        <v>4</v>
      </c>
      <c r="E2" s="37">
        <v>5</v>
      </c>
      <c r="F2" s="145">
        <v>6</v>
      </c>
      <c r="G2" s="37">
        <v>4</v>
      </c>
      <c r="H2" s="148"/>
    </row>
    <row r="3" spans="1:8" ht="19.5" customHeight="1" thickBot="1">
      <c r="A3"/>
      <c r="B3" s="80" t="s">
        <v>0</v>
      </c>
      <c r="C3" s="81"/>
      <c r="D3" s="120"/>
      <c r="E3" s="120"/>
      <c r="F3" s="146"/>
      <c r="G3" s="120"/>
      <c r="H3" s="147"/>
    </row>
    <row r="4" spans="1:8" ht="15" customHeight="1" thickBot="1">
      <c r="A4" s="27" t="s">
        <v>253</v>
      </c>
      <c r="B4" s="103" t="s">
        <v>252</v>
      </c>
      <c r="C4" s="121">
        <v>101649.9</v>
      </c>
      <c r="D4" s="122">
        <v>97158.28652</v>
      </c>
      <c r="E4" s="123">
        <f aca="true" t="shared" si="0" ref="E4:E28">D4/C4*100</f>
        <v>95.58129080304063</v>
      </c>
      <c r="F4" s="123">
        <f aca="true" t="shared" si="1" ref="F4:F28">D4-C4</f>
        <v>-4491.61348</v>
      </c>
      <c r="G4" s="122">
        <v>72293.901</v>
      </c>
      <c r="H4" s="151">
        <f>D4/G4*100</f>
        <v>134.3934760416373</v>
      </c>
    </row>
    <row r="5" spans="1:8" ht="48" hidden="1" thickBot="1">
      <c r="A5" s="28" t="s">
        <v>3</v>
      </c>
      <c r="B5" s="104" t="s">
        <v>88</v>
      </c>
      <c r="C5" s="125"/>
      <c r="D5" s="15"/>
      <c r="E5" s="16" t="e">
        <f t="shared" si="0"/>
        <v>#DIV/0!</v>
      </c>
      <c r="F5" s="16">
        <f t="shared" si="1"/>
        <v>0</v>
      </c>
      <c r="G5" s="15"/>
      <c r="H5" s="150"/>
    </row>
    <row r="6" spans="1:8" ht="16.5" customHeight="1" thickBot="1">
      <c r="A6" s="29" t="s">
        <v>217</v>
      </c>
      <c r="B6" s="105" t="s">
        <v>125</v>
      </c>
      <c r="C6" s="125">
        <v>364991.069</v>
      </c>
      <c r="D6" s="15">
        <v>340912.20447</v>
      </c>
      <c r="E6" s="16">
        <f t="shared" si="0"/>
        <v>93.4028893923429</v>
      </c>
      <c r="F6" s="16">
        <f t="shared" si="1"/>
        <v>-24078.86453000002</v>
      </c>
      <c r="G6" s="15">
        <v>292289.742</v>
      </c>
      <c r="H6" s="151">
        <f aca="true" t="shared" si="2" ref="H6:H44">D6/G6*100</f>
        <v>116.63502185786594</v>
      </c>
    </row>
    <row r="7" spans="1:8" ht="15.75" customHeight="1" thickBot="1">
      <c r="A7" s="28" t="s">
        <v>218</v>
      </c>
      <c r="B7" s="105" t="s">
        <v>65</v>
      </c>
      <c r="C7" s="125">
        <v>323419.486</v>
      </c>
      <c r="D7" s="15">
        <v>293641.27296</v>
      </c>
      <c r="E7" s="16">
        <f t="shared" si="0"/>
        <v>90.79269668989579</v>
      </c>
      <c r="F7" s="16">
        <f t="shared" si="1"/>
        <v>-29778.213040000002</v>
      </c>
      <c r="G7" s="15">
        <v>284879.059</v>
      </c>
      <c r="H7" s="151">
        <f t="shared" si="2"/>
        <v>103.07576625349635</v>
      </c>
    </row>
    <row r="8" spans="1:8" ht="32.25" customHeight="1" thickBot="1">
      <c r="A8" s="354" t="s">
        <v>274</v>
      </c>
      <c r="B8" s="106" t="s">
        <v>26</v>
      </c>
      <c r="C8" s="180">
        <f>C7-C9-C10-C11-C12</f>
        <v>303816.868</v>
      </c>
      <c r="D8" s="180">
        <f>D7-D9-D10-D11-D12</f>
        <v>277523.605</v>
      </c>
      <c r="E8" s="18">
        <f t="shared" si="0"/>
        <v>91.34568690241385</v>
      </c>
      <c r="F8" s="88">
        <f t="shared" si="1"/>
        <v>-26293.263000000035</v>
      </c>
      <c r="G8" s="180">
        <f>G7-G9-G10-G11-G12</f>
        <v>242266.312</v>
      </c>
      <c r="H8" s="153">
        <f t="shared" si="2"/>
        <v>114.55311417792169</v>
      </c>
    </row>
    <row r="9" spans="1:8" ht="30.75" customHeight="1" thickBot="1">
      <c r="A9" s="355" t="s">
        <v>277</v>
      </c>
      <c r="B9" s="76" t="s">
        <v>143</v>
      </c>
      <c r="C9" s="126">
        <v>5331.106</v>
      </c>
      <c r="D9" s="19">
        <v>3515.187</v>
      </c>
      <c r="E9" s="18">
        <f t="shared" si="0"/>
        <v>65.93729331211946</v>
      </c>
      <c r="F9" s="88">
        <f t="shared" si="1"/>
        <v>-1815.9189999999999</v>
      </c>
      <c r="G9" s="19">
        <v>34533.526</v>
      </c>
      <c r="H9" s="153">
        <f t="shared" si="2"/>
        <v>10.179056143875954</v>
      </c>
    </row>
    <row r="10" spans="1:8" ht="45" customHeight="1" thickBot="1">
      <c r="A10" s="356" t="s">
        <v>278</v>
      </c>
      <c r="B10" s="106" t="s">
        <v>231</v>
      </c>
      <c r="C10" s="126">
        <v>6406.186</v>
      </c>
      <c r="D10" s="19">
        <v>6127.74072</v>
      </c>
      <c r="E10" s="18">
        <f t="shared" si="0"/>
        <v>95.65349367002457</v>
      </c>
      <c r="F10" s="88">
        <f t="shared" si="1"/>
        <v>-278.4452799999999</v>
      </c>
      <c r="G10" s="19">
        <v>944.425</v>
      </c>
      <c r="H10" s="153">
        <f t="shared" si="2"/>
        <v>648.8329639727878</v>
      </c>
    </row>
    <row r="11" spans="1:8" ht="49.5" customHeight="1" thickBot="1">
      <c r="A11" s="357" t="s">
        <v>279</v>
      </c>
      <c r="B11" s="107" t="s">
        <v>275</v>
      </c>
      <c r="C11" s="126">
        <v>7267.53</v>
      </c>
      <c r="D11" s="19">
        <v>5879.0488</v>
      </c>
      <c r="E11" s="18">
        <f t="shared" si="0"/>
        <v>80.89473039670975</v>
      </c>
      <c r="F11" s="88">
        <f t="shared" si="1"/>
        <v>-1388.4812000000002</v>
      </c>
      <c r="G11" s="19">
        <v>4258.796</v>
      </c>
      <c r="H11" s="153">
        <f t="shared" si="2"/>
        <v>138.04485587006278</v>
      </c>
    </row>
    <row r="12" spans="1:8" ht="47.25" customHeight="1" thickBot="1">
      <c r="A12" s="355" t="s">
        <v>280</v>
      </c>
      <c r="B12" s="107" t="s">
        <v>276</v>
      </c>
      <c r="C12" s="126">
        <v>597.796</v>
      </c>
      <c r="D12" s="19">
        <v>595.69144</v>
      </c>
      <c r="E12" s="18">
        <f t="shared" si="0"/>
        <v>99.64794679121304</v>
      </c>
      <c r="F12" s="88">
        <f t="shared" si="1"/>
        <v>-2.104560000000106</v>
      </c>
      <c r="G12" s="19">
        <v>2876</v>
      </c>
      <c r="H12" s="153">
        <f t="shared" si="2"/>
        <v>20.71249791376912</v>
      </c>
    </row>
    <row r="13" spans="1:8" ht="27.75" customHeight="1" hidden="1" thickBot="1">
      <c r="A13" s="30"/>
      <c r="B13" s="107"/>
      <c r="C13" s="126"/>
      <c r="D13" s="19"/>
      <c r="E13" s="18"/>
      <c r="F13" s="88"/>
      <c r="G13" s="19"/>
      <c r="H13" s="153"/>
    </row>
    <row r="14" spans="1:8" ht="28.5" customHeight="1" hidden="1" thickBot="1">
      <c r="A14" s="31"/>
      <c r="B14" s="107"/>
      <c r="C14" s="126"/>
      <c r="D14" s="19"/>
      <c r="E14" s="18"/>
      <c r="F14" s="88"/>
      <c r="G14" s="19"/>
      <c r="H14" s="153"/>
    </row>
    <row r="15" spans="1:10" ht="30.75" customHeight="1" thickBot="1">
      <c r="A15" s="353" t="s">
        <v>220</v>
      </c>
      <c r="B15" s="105" t="s">
        <v>219</v>
      </c>
      <c r="C15" s="125">
        <f>SUM(C16:C38)</f>
        <v>269096.388</v>
      </c>
      <c r="D15" s="125">
        <f>SUM(D16:D38)</f>
        <v>235097.42283000005</v>
      </c>
      <c r="E15" s="16">
        <f t="shared" si="0"/>
        <v>87.3655066785958</v>
      </c>
      <c r="F15" s="16">
        <f t="shared" si="1"/>
        <v>-33998.96516999992</v>
      </c>
      <c r="G15" s="125">
        <f>SUM(G16:G38)</f>
        <v>402429.11400000006</v>
      </c>
      <c r="H15" s="373">
        <f t="shared" si="2"/>
        <v>58.419586121196986</v>
      </c>
      <c r="I15" s="376"/>
      <c r="J15" s="375"/>
    </row>
    <row r="16" spans="1:10" ht="92.25" customHeight="1" thickBot="1">
      <c r="A16" s="67" t="s">
        <v>255</v>
      </c>
      <c r="B16" s="106" t="s">
        <v>256</v>
      </c>
      <c r="C16" s="126">
        <v>29599.31586</v>
      </c>
      <c r="D16" s="19">
        <v>28962.85345</v>
      </c>
      <c r="E16" s="18">
        <f t="shared" si="0"/>
        <v>97.84973945678216</v>
      </c>
      <c r="F16" s="88">
        <f t="shared" si="1"/>
        <v>-636.4624100000001</v>
      </c>
      <c r="G16" s="19">
        <v>25316.386</v>
      </c>
      <c r="H16" s="374">
        <f t="shared" si="2"/>
        <v>114.40358608057248</v>
      </c>
      <c r="I16" s="377"/>
      <c r="J16" s="375"/>
    </row>
    <row r="17" spans="1:10" ht="48.75" customHeight="1" thickBot="1">
      <c r="A17" s="32" t="s">
        <v>222</v>
      </c>
      <c r="B17" s="106" t="s">
        <v>254</v>
      </c>
      <c r="C17" s="126">
        <v>97657.67341</v>
      </c>
      <c r="D17" s="359">
        <v>75706.97641</v>
      </c>
      <c r="E17" s="18">
        <f t="shared" si="0"/>
        <v>77.52281389313512</v>
      </c>
      <c r="F17" s="88">
        <f t="shared" si="1"/>
        <v>-21950.697</v>
      </c>
      <c r="G17" s="359">
        <v>79519.763</v>
      </c>
      <c r="H17" s="374">
        <f t="shared" si="2"/>
        <v>95.20523396177627</v>
      </c>
      <c r="I17" s="378"/>
      <c r="J17" s="375"/>
    </row>
    <row r="18" spans="1:10" ht="32.25" customHeight="1" hidden="1" thickBot="1">
      <c r="A18" s="50" t="s">
        <v>223</v>
      </c>
      <c r="B18" s="106" t="s">
        <v>228</v>
      </c>
      <c r="C18" s="127"/>
      <c r="D18" s="17"/>
      <c r="E18" s="18" t="e">
        <f t="shared" si="0"/>
        <v>#DIV/0!</v>
      </c>
      <c r="F18" s="88">
        <f t="shared" si="1"/>
        <v>0</v>
      </c>
      <c r="G18" s="17"/>
      <c r="H18" s="374" t="e">
        <f t="shared" si="2"/>
        <v>#DIV/0!</v>
      </c>
      <c r="I18" s="378"/>
      <c r="J18" s="375"/>
    </row>
    <row r="19" spans="1:10" ht="78" customHeight="1" thickBot="1">
      <c r="A19" s="40" t="s">
        <v>257</v>
      </c>
      <c r="B19" s="106" t="s">
        <v>258</v>
      </c>
      <c r="C19" s="126">
        <v>65600.90614</v>
      </c>
      <c r="D19" s="19">
        <v>65204.50034</v>
      </c>
      <c r="E19" s="18">
        <f t="shared" si="0"/>
        <v>99.39573121268472</v>
      </c>
      <c r="F19" s="88">
        <f t="shared" si="1"/>
        <v>-396.40580000000773</v>
      </c>
      <c r="G19" s="19">
        <v>246868.952</v>
      </c>
      <c r="H19" s="374">
        <f t="shared" si="2"/>
        <v>26.412596566618873</v>
      </c>
      <c r="I19" s="377"/>
      <c r="J19" s="375"/>
    </row>
    <row r="20" spans="1:10" ht="30.75" customHeight="1" thickBot="1">
      <c r="A20" s="46" t="s">
        <v>261</v>
      </c>
      <c r="B20" s="106" t="s">
        <v>262</v>
      </c>
      <c r="C20" s="128">
        <v>6983.393</v>
      </c>
      <c r="D20" s="19">
        <v>6873.796</v>
      </c>
      <c r="E20" s="18">
        <f t="shared" si="0"/>
        <v>98.43060529458961</v>
      </c>
      <c r="F20" s="88">
        <f t="shared" si="1"/>
        <v>-109.59699999999975</v>
      </c>
      <c r="G20" s="19">
        <v>4284.5</v>
      </c>
      <c r="H20" s="374">
        <f t="shared" si="2"/>
        <v>160.43402964173183</v>
      </c>
      <c r="I20" s="378"/>
      <c r="J20" s="375"/>
    </row>
    <row r="21" spans="1:10" ht="204" customHeight="1" thickBot="1">
      <c r="A21" s="47" t="s">
        <v>224</v>
      </c>
      <c r="B21" s="107" t="s">
        <v>259</v>
      </c>
      <c r="C21" s="128">
        <v>51466.16059</v>
      </c>
      <c r="D21" s="19">
        <v>40879.10533</v>
      </c>
      <c r="E21" s="18">
        <f t="shared" si="0"/>
        <v>79.42909449892578</v>
      </c>
      <c r="F21" s="88">
        <f t="shared" si="1"/>
        <v>-10587.055260000001</v>
      </c>
      <c r="G21" s="19">
        <v>32011.374</v>
      </c>
      <c r="H21" s="374">
        <f t="shared" si="2"/>
        <v>127.70181414268566</v>
      </c>
      <c r="I21" s="378"/>
      <c r="J21" s="375"/>
    </row>
    <row r="22" spans="1:10" ht="56.25" customHeight="1" thickBot="1">
      <c r="A22" s="47" t="s">
        <v>357</v>
      </c>
      <c r="B22" s="107" t="s">
        <v>414</v>
      </c>
      <c r="C22" s="128">
        <v>100.387</v>
      </c>
      <c r="D22" s="19">
        <v>95.54491</v>
      </c>
      <c r="E22" s="18">
        <f t="shared" si="0"/>
        <v>95.1765766483708</v>
      </c>
      <c r="F22" s="88">
        <f t="shared" si="1"/>
        <v>-4.842089999999999</v>
      </c>
      <c r="G22" s="19"/>
      <c r="H22" s="374" t="e">
        <f t="shared" si="2"/>
        <v>#DIV/0!</v>
      </c>
      <c r="I22" s="378"/>
      <c r="J22" s="375"/>
    </row>
    <row r="23" spans="1:10" ht="45.75" customHeight="1" thickBot="1">
      <c r="A23" s="41" t="s">
        <v>415</v>
      </c>
      <c r="B23" s="106" t="s">
        <v>416</v>
      </c>
      <c r="C23" s="126">
        <v>64.302</v>
      </c>
      <c r="D23" s="19">
        <v>51.7127</v>
      </c>
      <c r="E23" s="18">
        <f t="shared" si="0"/>
        <v>80.42160430468725</v>
      </c>
      <c r="F23" s="88">
        <f t="shared" si="1"/>
        <v>-12.589300000000009</v>
      </c>
      <c r="G23" s="19"/>
      <c r="H23" s="374" t="e">
        <f t="shared" si="2"/>
        <v>#DIV/0!</v>
      </c>
      <c r="I23" s="378"/>
      <c r="J23" s="375"/>
    </row>
    <row r="24" spans="1:10" ht="31.5" customHeight="1" thickBot="1">
      <c r="A24" s="32" t="s">
        <v>260</v>
      </c>
      <c r="B24" s="106" t="s">
        <v>229</v>
      </c>
      <c r="C24" s="126">
        <v>1339.635</v>
      </c>
      <c r="D24" s="17">
        <v>1269.78153</v>
      </c>
      <c r="E24" s="18">
        <f t="shared" si="0"/>
        <v>94.78563414661456</v>
      </c>
      <c r="F24" s="88">
        <f t="shared" si="1"/>
        <v>-69.85347000000002</v>
      </c>
      <c r="G24" s="17">
        <v>1312.189</v>
      </c>
      <c r="H24" s="374">
        <f t="shared" si="2"/>
        <v>96.7681888813273</v>
      </c>
      <c r="I24" s="378"/>
      <c r="J24" s="375"/>
    </row>
    <row r="25" spans="1:10" ht="63.75" customHeight="1" thickBot="1">
      <c r="A25" s="32" t="s">
        <v>225</v>
      </c>
      <c r="B25" s="106" t="s">
        <v>230</v>
      </c>
      <c r="C25" s="126">
        <v>84</v>
      </c>
      <c r="D25" s="17">
        <v>62.62479</v>
      </c>
      <c r="E25" s="18">
        <f t="shared" si="0"/>
        <v>74.55332142857142</v>
      </c>
      <c r="F25" s="88">
        <f t="shared" si="1"/>
        <v>-21.375210000000003</v>
      </c>
      <c r="G25" s="17">
        <v>36.101</v>
      </c>
      <c r="H25" s="374">
        <f t="shared" si="2"/>
        <v>173.47106728345474</v>
      </c>
      <c r="I25" s="378"/>
      <c r="J25" s="375"/>
    </row>
    <row r="26" spans="1:10" ht="48.75" customHeight="1" hidden="1" thickBot="1">
      <c r="A26" s="32" t="s">
        <v>161</v>
      </c>
      <c r="B26" s="106" t="s">
        <v>59</v>
      </c>
      <c r="C26" s="126"/>
      <c r="D26" s="19"/>
      <c r="E26" s="18" t="e">
        <f t="shared" si="0"/>
        <v>#DIV/0!</v>
      </c>
      <c r="F26" s="88">
        <f t="shared" si="1"/>
        <v>0</v>
      </c>
      <c r="G26" s="19"/>
      <c r="H26" s="374" t="e">
        <f t="shared" si="2"/>
        <v>#DIV/0!</v>
      </c>
      <c r="I26" s="378"/>
      <c r="J26" s="375"/>
    </row>
    <row r="27" spans="1:10" ht="32.25" hidden="1" thickBot="1">
      <c r="A27" s="32" t="s">
        <v>6</v>
      </c>
      <c r="B27" s="106" t="s">
        <v>80</v>
      </c>
      <c r="C27" s="126"/>
      <c r="D27" s="17"/>
      <c r="E27" s="18" t="e">
        <f t="shared" si="0"/>
        <v>#DIV/0!</v>
      </c>
      <c r="F27" s="88">
        <f t="shared" si="1"/>
        <v>0</v>
      </c>
      <c r="G27" s="17"/>
      <c r="H27" s="374" t="e">
        <f t="shared" si="2"/>
        <v>#DIV/0!</v>
      </c>
      <c r="I27" s="378"/>
      <c r="J27" s="375"/>
    </row>
    <row r="28" spans="1:10" ht="32.25" hidden="1" thickBot="1">
      <c r="A28" s="32" t="s">
        <v>36</v>
      </c>
      <c r="B28" s="108" t="s">
        <v>35</v>
      </c>
      <c r="C28" s="126"/>
      <c r="D28" s="19"/>
      <c r="E28" s="18" t="e">
        <f t="shared" si="0"/>
        <v>#DIV/0!</v>
      </c>
      <c r="F28" s="88">
        <f t="shared" si="1"/>
        <v>0</v>
      </c>
      <c r="G28" s="19"/>
      <c r="H28" s="374" t="e">
        <f t="shared" si="2"/>
        <v>#DIV/0!</v>
      </c>
      <c r="I28" s="378"/>
      <c r="J28" s="375"/>
    </row>
    <row r="29" spans="1:10" ht="16.5" hidden="1" thickBot="1">
      <c r="A29" s="32" t="s">
        <v>36</v>
      </c>
      <c r="B29" s="108"/>
      <c r="C29" s="126"/>
      <c r="D29" s="19"/>
      <c r="E29" s="18"/>
      <c r="F29" s="88"/>
      <c r="G29" s="19"/>
      <c r="H29" s="374" t="e">
        <f t="shared" si="2"/>
        <v>#DIV/0!</v>
      </c>
      <c r="I29" s="378"/>
      <c r="J29" s="375"/>
    </row>
    <row r="30" spans="1:10" ht="79.5" customHeight="1" thickBot="1">
      <c r="A30" s="32" t="s">
        <v>226</v>
      </c>
      <c r="B30" s="106" t="s">
        <v>263</v>
      </c>
      <c r="C30" s="126">
        <v>10126.356</v>
      </c>
      <c r="D30" s="19">
        <v>10029.43179</v>
      </c>
      <c r="E30" s="18">
        <f aca="true" t="shared" si="3" ref="E30:E55">D30/C30*100</f>
        <v>99.04285203877882</v>
      </c>
      <c r="F30" s="88">
        <f aca="true" t="shared" si="4" ref="F30:F43">D30-C30</f>
        <v>-96.92420999999922</v>
      </c>
      <c r="G30" s="19">
        <v>8521.497</v>
      </c>
      <c r="H30" s="374">
        <f t="shared" si="2"/>
        <v>117.69565593932616</v>
      </c>
      <c r="I30" s="378"/>
      <c r="J30" s="375"/>
    </row>
    <row r="31" spans="1:10" ht="32.25" hidden="1" thickBot="1">
      <c r="A31" s="32" t="s">
        <v>36</v>
      </c>
      <c r="B31" s="106" t="s">
        <v>42</v>
      </c>
      <c r="C31" s="126"/>
      <c r="D31" s="19"/>
      <c r="E31" s="18" t="e">
        <f t="shared" si="3"/>
        <v>#DIV/0!</v>
      </c>
      <c r="F31" s="88">
        <f t="shared" si="4"/>
        <v>0</v>
      </c>
      <c r="G31" s="19"/>
      <c r="H31" s="374" t="e">
        <f t="shared" si="2"/>
        <v>#DIV/0!</v>
      </c>
      <c r="I31" s="378"/>
      <c r="J31" s="375"/>
    </row>
    <row r="32" spans="1:10" ht="111" customHeight="1" thickBot="1">
      <c r="A32" s="32" t="s">
        <v>388</v>
      </c>
      <c r="B32" s="106" t="s">
        <v>265</v>
      </c>
      <c r="C32" s="126">
        <v>1030.1</v>
      </c>
      <c r="D32" s="19">
        <v>984.96647</v>
      </c>
      <c r="E32" s="18">
        <f t="shared" si="3"/>
        <v>95.61852926900302</v>
      </c>
      <c r="F32" s="88">
        <f t="shared" si="4"/>
        <v>-45.13352999999995</v>
      </c>
      <c r="G32" s="19">
        <v>587.314</v>
      </c>
      <c r="H32" s="374">
        <f t="shared" si="2"/>
        <v>167.7069625447376</v>
      </c>
      <c r="I32" s="378"/>
      <c r="J32" s="375"/>
    </row>
    <row r="33" spans="1:10" ht="48.75" customHeight="1" thickBot="1">
      <c r="A33" s="32" t="s">
        <v>227</v>
      </c>
      <c r="B33" s="106" t="s">
        <v>264</v>
      </c>
      <c r="C33" s="126">
        <v>2453.176</v>
      </c>
      <c r="D33" s="19">
        <v>2436.12985</v>
      </c>
      <c r="E33" s="18">
        <f t="shared" si="3"/>
        <v>99.30513954155755</v>
      </c>
      <c r="F33" s="88">
        <f t="shared" si="4"/>
        <v>-17.046150000000125</v>
      </c>
      <c r="G33" s="19">
        <v>2101.56</v>
      </c>
      <c r="H33" s="374">
        <f t="shared" si="2"/>
        <v>115.92007128038217</v>
      </c>
      <c r="I33" s="378"/>
      <c r="J33" s="375"/>
    </row>
    <row r="34" spans="1:10" ht="25.5" customHeight="1" thickBot="1">
      <c r="A34" s="32" t="s">
        <v>334</v>
      </c>
      <c r="B34" s="106" t="s">
        <v>335</v>
      </c>
      <c r="C34" s="126">
        <v>717.024</v>
      </c>
      <c r="D34" s="19">
        <v>713.184</v>
      </c>
      <c r="E34" s="18">
        <f t="shared" si="3"/>
        <v>99.4644530727005</v>
      </c>
      <c r="F34" s="88">
        <f t="shared" si="4"/>
        <v>-3.840000000000032</v>
      </c>
      <c r="G34" s="19">
        <v>340.267</v>
      </c>
      <c r="H34" s="374">
        <f t="shared" si="2"/>
        <v>209.59540596061328</v>
      </c>
      <c r="I34" s="378"/>
      <c r="J34" s="375"/>
    </row>
    <row r="35" spans="1:10" ht="48" customHeight="1" thickBot="1">
      <c r="A35" s="32" t="s">
        <v>266</v>
      </c>
      <c r="B35" s="106" t="s">
        <v>267</v>
      </c>
      <c r="C35" s="126">
        <v>275</v>
      </c>
      <c r="D35" s="19">
        <v>272.90319</v>
      </c>
      <c r="E35" s="18">
        <f t="shared" si="3"/>
        <v>99.23752363636363</v>
      </c>
      <c r="F35" s="88">
        <f t="shared" si="4"/>
        <v>-2.096810000000005</v>
      </c>
      <c r="G35" s="19">
        <v>244.521</v>
      </c>
      <c r="H35" s="374">
        <f t="shared" si="2"/>
        <v>111.60726072607261</v>
      </c>
      <c r="I35" s="378"/>
      <c r="J35" s="375"/>
    </row>
    <row r="36" spans="1:10" ht="66" customHeight="1" thickBot="1">
      <c r="A36" s="32" t="s">
        <v>268</v>
      </c>
      <c r="B36" s="106" t="s">
        <v>269</v>
      </c>
      <c r="C36" s="126">
        <v>815.081</v>
      </c>
      <c r="D36" s="19">
        <v>800.271</v>
      </c>
      <c r="E36" s="18">
        <f t="shared" si="3"/>
        <v>98.1830026709002</v>
      </c>
      <c r="F36" s="88">
        <f t="shared" si="4"/>
        <v>-14.81000000000006</v>
      </c>
      <c r="G36" s="19">
        <v>658.285</v>
      </c>
      <c r="H36" s="374">
        <f t="shared" si="2"/>
        <v>121.56907722339108</v>
      </c>
      <c r="I36" s="378"/>
      <c r="J36" s="375"/>
    </row>
    <row r="37" spans="1:10" ht="32.25" customHeight="1" thickBot="1">
      <c r="A37" s="32" t="s">
        <v>270</v>
      </c>
      <c r="B37" s="106" t="s">
        <v>271</v>
      </c>
      <c r="C37" s="126">
        <v>135.906</v>
      </c>
      <c r="D37" s="19">
        <v>123.67306</v>
      </c>
      <c r="E37" s="18">
        <f t="shared" si="3"/>
        <v>90.998969876238</v>
      </c>
      <c r="F37" s="88">
        <f t="shared" si="4"/>
        <v>-12.23294</v>
      </c>
      <c r="G37" s="19">
        <v>96.134</v>
      </c>
      <c r="H37" s="374">
        <f t="shared" si="2"/>
        <v>128.64653504483326</v>
      </c>
      <c r="I37" s="378"/>
      <c r="J37" s="375"/>
    </row>
    <row r="38" spans="1:10" ht="93" customHeight="1" thickBot="1">
      <c r="A38" s="32" t="s">
        <v>272</v>
      </c>
      <c r="B38" s="106" t="s">
        <v>273</v>
      </c>
      <c r="C38" s="126">
        <v>647.972</v>
      </c>
      <c r="D38" s="19">
        <v>629.96801</v>
      </c>
      <c r="E38" s="18">
        <f t="shared" si="3"/>
        <v>97.22148642225282</v>
      </c>
      <c r="F38" s="88">
        <f t="shared" si="4"/>
        <v>-18.00398999999993</v>
      </c>
      <c r="G38" s="19">
        <v>530.271</v>
      </c>
      <c r="H38" s="374">
        <f t="shared" si="2"/>
        <v>118.80114318904864</v>
      </c>
      <c r="I38" s="378"/>
      <c r="J38" s="375"/>
    </row>
    <row r="39" spans="1:10" ht="18" customHeight="1" thickBot="1">
      <c r="A39" s="28" t="s">
        <v>232</v>
      </c>
      <c r="B39" s="105" t="s">
        <v>8</v>
      </c>
      <c r="C39" s="125">
        <f>SUM(C40:C48)</f>
        <v>40513.035</v>
      </c>
      <c r="D39" s="125">
        <f>SUM(D40:D48)</f>
        <v>37934.02898</v>
      </c>
      <c r="E39" s="16">
        <f t="shared" si="3"/>
        <v>93.63413276739202</v>
      </c>
      <c r="F39" s="16">
        <f t="shared" si="4"/>
        <v>-2579.0060200000007</v>
      </c>
      <c r="G39" s="125">
        <f>SUM(G40:G48)</f>
        <v>41628.007</v>
      </c>
      <c r="H39" s="373">
        <f t="shared" si="2"/>
        <v>91.12621937437457</v>
      </c>
      <c r="I39" s="376"/>
      <c r="J39" s="375"/>
    </row>
    <row r="40" spans="1:10" ht="46.5" customHeight="1" thickBot="1">
      <c r="A40" s="32" t="s">
        <v>367</v>
      </c>
      <c r="B40" s="106" t="s">
        <v>368</v>
      </c>
      <c r="C40" s="126">
        <v>2.8</v>
      </c>
      <c r="D40" s="19">
        <v>2.8</v>
      </c>
      <c r="E40" s="18">
        <f t="shared" si="3"/>
        <v>100</v>
      </c>
      <c r="F40" s="88">
        <f t="shared" si="4"/>
        <v>0</v>
      </c>
      <c r="G40" s="19"/>
      <c r="H40" s="374" t="e">
        <f t="shared" si="2"/>
        <v>#DIV/0!</v>
      </c>
      <c r="I40" s="379"/>
      <c r="J40" s="375"/>
    </row>
    <row r="41" spans="1:10" ht="34.5" customHeight="1" thickBot="1">
      <c r="A41" s="32" t="s">
        <v>283</v>
      </c>
      <c r="B41" s="106" t="s">
        <v>284</v>
      </c>
      <c r="C41" s="126">
        <v>89.204</v>
      </c>
      <c r="D41" s="19">
        <v>89.18479</v>
      </c>
      <c r="E41" s="18">
        <f t="shared" si="3"/>
        <v>99.97846509125152</v>
      </c>
      <c r="F41" s="88">
        <f t="shared" si="4"/>
        <v>-0.01920999999998685</v>
      </c>
      <c r="G41" s="19">
        <v>2049.494</v>
      </c>
      <c r="H41" s="374">
        <f t="shared" si="2"/>
        <v>4.351551651285634</v>
      </c>
      <c r="I41" s="376"/>
      <c r="J41" s="375"/>
    </row>
    <row r="42" spans="1:10" ht="51" customHeight="1" thickBot="1">
      <c r="A42" s="32" t="s">
        <v>285</v>
      </c>
      <c r="B42" s="106" t="s">
        <v>286</v>
      </c>
      <c r="C42" s="180">
        <v>18017.728</v>
      </c>
      <c r="D42" s="179">
        <v>18016.428</v>
      </c>
      <c r="E42" s="18">
        <f t="shared" si="3"/>
        <v>99.9927848838655</v>
      </c>
      <c r="F42" s="88">
        <f t="shared" si="4"/>
        <v>-1.2999999999992724</v>
      </c>
      <c r="G42" s="179">
        <v>10000</v>
      </c>
      <c r="H42" s="374">
        <f t="shared" si="2"/>
        <v>180.16428</v>
      </c>
      <c r="I42" s="376"/>
      <c r="J42" s="375"/>
    </row>
    <row r="43" spans="1:10" ht="35.25" customHeight="1" thickBot="1">
      <c r="A43" s="32" t="s">
        <v>287</v>
      </c>
      <c r="B43" s="106" t="s">
        <v>288</v>
      </c>
      <c r="C43" s="358"/>
      <c r="D43" s="359"/>
      <c r="E43" s="18" t="e">
        <f t="shared" si="3"/>
        <v>#DIV/0!</v>
      </c>
      <c r="F43" s="88">
        <f t="shared" si="4"/>
        <v>0</v>
      </c>
      <c r="G43" s="359">
        <v>3000</v>
      </c>
      <c r="H43" s="374">
        <f t="shared" si="2"/>
        <v>0</v>
      </c>
      <c r="I43" s="376"/>
      <c r="J43" s="375"/>
    </row>
    <row r="44" spans="1:10" ht="31.5" customHeight="1" thickBot="1">
      <c r="A44" s="32" t="s">
        <v>289</v>
      </c>
      <c r="B44" s="106" t="s">
        <v>290</v>
      </c>
      <c r="C44" s="358"/>
      <c r="D44" s="359"/>
      <c r="E44" s="18" t="e">
        <f t="shared" si="3"/>
        <v>#DIV/0!</v>
      </c>
      <c r="F44" s="88">
        <f aca="true" t="shared" si="5" ref="F44:F66">D44-C44</f>
        <v>0</v>
      </c>
      <c r="G44" s="359">
        <v>3331</v>
      </c>
      <c r="H44" s="374">
        <f t="shared" si="2"/>
        <v>0</v>
      </c>
      <c r="I44" s="376"/>
      <c r="J44" s="375"/>
    </row>
    <row r="45" spans="1:10" ht="47.25" customHeight="1" thickBot="1">
      <c r="A45" s="32" t="s">
        <v>291</v>
      </c>
      <c r="B45" s="106" t="s">
        <v>292</v>
      </c>
      <c r="C45" s="358">
        <v>1702.05</v>
      </c>
      <c r="D45" s="359">
        <v>1661.70789</v>
      </c>
      <c r="E45" s="18">
        <f t="shared" si="3"/>
        <v>97.62979289680092</v>
      </c>
      <c r="F45" s="88">
        <f t="shared" si="5"/>
        <v>-40.34211000000005</v>
      </c>
      <c r="G45" s="359">
        <v>1100.213</v>
      </c>
      <c r="H45" s="374">
        <f aca="true" t="shared" si="6" ref="H45:H83">D45/G45*100</f>
        <v>151.03510774731802</v>
      </c>
      <c r="I45" s="376"/>
      <c r="J45" s="375"/>
    </row>
    <row r="46" spans="1:10" ht="32.25" thickBot="1">
      <c r="A46" s="32" t="s">
        <v>233</v>
      </c>
      <c r="B46" s="106" t="s">
        <v>282</v>
      </c>
      <c r="C46" s="126">
        <v>20327.018</v>
      </c>
      <c r="D46" s="19">
        <v>17839.61342</v>
      </c>
      <c r="E46" s="18">
        <f t="shared" si="3"/>
        <v>87.76306204874714</v>
      </c>
      <c r="F46" s="88">
        <f t="shared" si="5"/>
        <v>-2487.4045799999985</v>
      </c>
      <c r="G46" s="19">
        <v>12300.494</v>
      </c>
      <c r="H46" s="374">
        <f t="shared" si="6"/>
        <v>145.03168262998219</v>
      </c>
      <c r="I46" s="376"/>
      <c r="J46" s="375"/>
    </row>
    <row r="47" spans="1:10" ht="62.25" customHeight="1" thickBot="1">
      <c r="A47" s="32" t="s">
        <v>293</v>
      </c>
      <c r="B47" s="106" t="s">
        <v>294</v>
      </c>
      <c r="C47" s="126">
        <v>342.825</v>
      </c>
      <c r="D47" s="19">
        <v>324.29488</v>
      </c>
      <c r="E47" s="18">
        <f t="shared" si="3"/>
        <v>94.59487493619193</v>
      </c>
      <c r="F47" s="88">
        <f t="shared" si="5"/>
        <v>-18.53012000000001</v>
      </c>
      <c r="G47" s="19">
        <v>9846.806</v>
      </c>
      <c r="H47" s="374">
        <f t="shared" si="6"/>
        <v>3.29340173859422</v>
      </c>
      <c r="I47" s="376"/>
      <c r="J47" s="375"/>
    </row>
    <row r="48" spans="1:10" ht="84.75" customHeight="1" thickBot="1">
      <c r="A48" s="32" t="s">
        <v>391</v>
      </c>
      <c r="B48" s="78" t="s">
        <v>417</v>
      </c>
      <c r="C48" s="126">
        <v>31.41</v>
      </c>
      <c r="D48" s="19"/>
      <c r="E48" s="18"/>
      <c r="F48" s="88"/>
      <c r="G48" s="19"/>
      <c r="H48" s="374"/>
      <c r="I48" s="376"/>
      <c r="J48" s="375"/>
    </row>
    <row r="49" spans="1:10" ht="15" customHeight="1" thickBot="1">
      <c r="A49" s="28" t="s">
        <v>234</v>
      </c>
      <c r="B49" s="109" t="s">
        <v>221</v>
      </c>
      <c r="C49" s="125">
        <f>SUM(C50:C52)</f>
        <v>19025.901</v>
      </c>
      <c r="D49" s="15">
        <f>SUM(D50:D52)</f>
        <v>17782.03038</v>
      </c>
      <c r="E49" s="16">
        <f t="shared" si="3"/>
        <v>93.4622248901642</v>
      </c>
      <c r="F49" s="16">
        <f t="shared" si="5"/>
        <v>-1243.8706200000015</v>
      </c>
      <c r="G49" s="15">
        <f>SUM(G50:G52)</f>
        <v>14204.446</v>
      </c>
      <c r="H49" s="373">
        <f t="shared" si="6"/>
        <v>125.18637038009086</v>
      </c>
      <c r="I49" s="376"/>
      <c r="J49" s="375"/>
    </row>
    <row r="50" spans="1:10" ht="16.5" customHeight="1" thickBot="1">
      <c r="A50" s="32" t="s">
        <v>10</v>
      </c>
      <c r="B50" s="106" t="s">
        <v>9</v>
      </c>
      <c r="C50" s="130">
        <v>19004.501</v>
      </c>
      <c r="D50" s="387">
        <v>17768.53038</v>
      </c>
      <c r="E50" s="18">
        <f t="shared" si="3"/>
        <v>93.4964321346822</v>
      </c>
      <c r="F50" s="88">
        <f t="shared" si="5"/>
        <v>-1235.97062</v>
      </c>
      <c r="G50" s="387">
        <v>14190.446</v>
      </c>
      <c r="H50" s="374">
        <f t="shared" si="6"/>
        <v>125.21474222867978</v>
      </c>
      <c r="I50" s="376"/>
      <c r="J50" s="375"/>
    </row>
    <row r="51" spans="1:10" ht="15" customHeight="1" hidden="1" thickBot="1">
      <c r="A51" s="33"/>
      <c r="B51" s="106" t="s">
        <v>11</v>
      </c>
      <c r="C51" s="130"/>
      <c r="D51" s="89"/>
      <c r="E51" s="18" t="e">
        <f t="shared" si="3"/>
        <v>#DIV/0!</v>
      </c>
      <c r="F51" s="88">
        <f t="shared" si="5"/>
        <v>0</v>
      </c>
      <c r="G51" s="19"/>
      <c r="H51" s="374" t="e">
        <f t="shared" si="6"/>
        <v>#DIV/0!</v>
      </c>
      <c r="I51" s="376"/>
      <c r="J51" s="375"/>
    </row>
    <row r="52" spans="1:10" ht="18.75" customHeight="1" thickBot="1">
      <c r="A52" s="32" t="s">
        <v>10</v>
      </c>
      <c r="B52" s="106" t="s">
        <v>99</v>
      </c>
      <c r="C52" s="130">
        <v>21.4</v>
      </c>
      <c r="D52" s="89">
        <v>13.5</v>
      </c>
      <c r="E52" s="18">
        <f t="shared" si="3"/>
        <v>63.084112149532714</v>
      </c>
      <c r="F52" s="88">
        <f t="shared" si="5"/>
        <v>-7.899999999999999</v>
      </c>
      <c r="G52" s="89">
        <v>14</v>
      </c>
      <c r="H52" s="373">
        <f t="shared" si="6"/>
        <v>96.42857142857143</v>
      </c>
      <c r="I52" s="376"/>
      <c r="J52" s="375"/>
    </row>
    <row r="53" spans="1:10" ht="18.75" customHeight="1" hidden="1" thickBot="1">
      <c r="A53" s="28"/>
      <c r="B53" s="105"/>
      <c r="C53" s="125"/>
      <c r="D53" s="15"/>
      <c r="E53" s="22" t="e">
        <f t="shared" si="3"/>
        <v>#DIV/0!</v>
      </c>
      <c r="F53" s="16">
        <f t="shared" si="5"/>
        <v>0</v>
      </c>
      <c r="G53" s="15">
        <f>G54+G55+G56</f>
        <v>0</v>
      </c>
      <c r="H53" s="373" t="e">
        <f t="shared" si="6"/>
        <v>#DIV/0!</v>
      </c>
      <c r="I53" s="376"/>
      <c r="J53" s="375"/>
    </row>
    <row r="54" spans="1:10" ht="20.25" customHeight="1" hidden="1" thickBot="1">
      <c r="A54" s="34"/>
      <c r="B54" s="110"/>
      <c r="C54" s="129"/>
      <c r="D54" s="20"/>
      <c r="E54" s="18" t="e">
        <f t="shared" si="3"/>
        <v>#DIV/0!</v>
      </c>
      <c r="F54" s="54">
        <f t="shared" si="5"/>
        <v>0</v>
      </c>
      <c r="G54" s="20"/>
      <c r="H54" s="374" t="e">
        <f t="shared" si="6"/>
        <v>#DIV/0!</v>
      </c>
      <c r="I54" s="376"/>
      <c r="J54" s="375"/>
    </row>
    <row r="55" spans="1:10" ht="30" customHeight="1" hidden="1" thickBot="1">
      <c r="A55" s="32"/>
      <c r="B55" s="106"/>
      <c r="C55" s="126"/>
      <c r="D55" s="19"/>
      <c r="E55" s="18" t="e">
        <f t="shared" si="3"/>
        <v>#DIV/0!</v>
      </c>
      <c r="F55" s="88">
        <f t="shared" si="5"/>
        <v>0</v>
      </c>
      <c r="G55" s="19"/>
      <c r="H55" s="374" t="e">
        <f t="shared" si="6"/>
        <v>#DIV/0!</v>
      </c>
      <c r="I55" s="376"/>
      <c r="J55" s="375"/>
    </row>
    <row r="56" spans="1:10" ht="16.5" hidden="1" thickBot="1">
      <c r="A56" s="32"/>
      <c r="B56" s="106" t="s">
        <v>14</v>
      </c>
      <c r="C56" s="127"/>
      <c r="D56" s="17"/>
      <c r="E56" s="21">
        <f>ROUND(IF(D56=0,0,D56/C56),3)</f>
        <v>0</v>
      </c>
      <c r="F56" s="88">
        <f t="shared" si="5"/>
        <v>0</v>
      </c>
      <c r="G56" s="17"/>
      <c r="H56" s="373" t="e">
        <f t="shared" si="6"/>
        <v>#DIV/0!</v>
      </c>
      <c r="I56" s="376"/>
      <c r="J56" s="375"/>
    </row>
    <row r="57" spans="1:10" ht="16.5" thickBot="1">
      <c r="A57" s="28" t="s">
        <v>235</v>
      </c>
      <c r="B57" s="105" t="s">
        <v>15</v>
      </c>
      <c r="C57" s="125">
        <v>36622.88</v>
      </c>
      <c r="D57" s="15">
        <v>33919.05312</v>
      </c>
      <c r="E57" s="16">
        <f aca="true" t="shared" si="7" ref="E57:E66">D57/C57*100</f>
        <v>92.61711017811815</v>
      </c>
      <c r="F57" s="16">
        <f t="shared" si="5"/>
        <v>-2703.8268800000005</v>
      </c>
      <c r="G57" s="15">
        <v>27645.397</v>
      </c>
      <c r="H57" s="373">
        <f t="shared" si="6"/>
        <v>122.69331172925459</v>
      </c>
      <c r="I57" s="376"/>
      <c r="J57" s="375"/>
    </row>
    <row r="58" spans="1:10" ht="96.75" customHeight="1" thickBot="1">
      <c r="A58" s="67" t="s">
        <v>281</v>
      </c>
      <c r="B58" s="106" t="s">
        <v>237</v>
      </c>
      <c r="C58" s="386">
        <f>C57-C59</f>
        <v>34440.61274</v>
      </c>
      <c r="D58" s="386">
        <f>D57-D59</f>
        <v>31736.785859999996</v>
      </c>
      <c r="E58" s="18">
        <f t="shared" si="7"/>
        <v>92.14930669087742</v>
      </c>
      <c r="F58" s="88">
        <f t="shared" si="5"/>
        <v>-2703.8268800000005</v>
      </c>
      <c r="G58" s="386">
        <f>G57-G59</f>
        <v>25406.776</v>
      </c>
      <c r="H58" s="374">
        <f t="shared" si="6"/>
        <v>124.91465213846887</v>
      </c>
      <c r="I58" s="376"/>
      <c r="J58" s="375"/>
    </row>
    <row r="59" spans="1:10" ht="32.25" customHeight="1" thickBot="1">
      <c r="A59" s="32" t="s">
        <v>236</v>
      </c>
      <c r="B59" s="106" t="s">
        <v>238</v>
      </c>
      <c r="C59" s="130">
        <v>2182.26726</v>
      </c>
      <c r="D59" s="89">
        <v>2182.26726</v>
      </c>
      <c r="E59" s="18">
        <f t="shared" si="7"/>
        <v>100</v>
      </c>
      <c r="F59" s="88">
        <f t="shared" si="5"/>
        <v>0</v>
      </c>
      <c r="G59" s="89">
        <v>2238.621</v>
      </c>
      <c r="H59" s="374">
        <f t="shared" si="6"/>
        <v>97.48265829722853</v>
      </c>
      <c r="I59" s="376"/>
      <c r="J59" s="375"/>
    </row>
    <row r="60" spans="1:10" ht="63.75" hidden="1" thickBot="1">
      <c r="A60" s="35" t="s">
        <v>45</v>
      </c>
      <c r="B60" s="111" t="s">
        <v>46</v>
      </c>
      <c r="C60" s="131"/>
      <c r="D60" s="90"/>
      <c r="E60" s="18" t="e">
        <f>D60/C60*100</f>
        <v>#DIV/0!</v>
      </c>
      <c r="F60" s="88">
        <f>D60-C60</f>
        <v>0</v>
      </c>
      <c r="G60" s="90"/>
      <c r="H60" s="374" t="e">
        <f t="shared" si="6"/>
        <v>#DIV/0!</v>
      </c>
      <c r="I60" s="376"/>
      <c r="J60" s="375"/>
    </row>
    <row r="61" spans="1:10" ht="18" customHeight="1" thickBot="1">
      <c r="A61" s="28" t="s">
        <v>296</v>
      </c>
      <c r="B61" s="105" t="s">
        <v>297</v>
      </c>
      <c r="C61" s="125">
        <f>SUM(C62:C70)</f>
        <v>57547.379</v>
      </c>
      <c r="D61" s="125">
        <f>SUM(D62:D70)</f>
        <v>52261.34292</v>
      </c>
      <c r="E61" s="16">
        <f>D61/C61*100</f>
        <v>90.81446249706698</v>
      </c>
      <c r="F61" s="16">
        <f>D61-C61</f>
        <v>-5286.036079999998</v>
      </c>
      <c r="G61" s="125">
        <f>SUM(G62:G70)</f>
        <v>30435.956000000002</v>
      </c>
      <c r="H61" s="373">
        <f t="shared" si="6"/>
        <v>171.7092208964949</v>
      </c>
      <c r="I61" s="376"/>
      <c r="J61" s="375"/>
    </row>
    <row r="62" spans="1:8" ht="20.25" customHeight="1" thickBot="1">
      <c r="A62" s="366" t="s">
        <v>295</v>
      </c>
      <c r="B62" s="367" t="s">
        <v>302</v>
      </c>
      <c r="C62" s="368">
        <v>312.9</v>
      </c>
      <c r="D62" s="369">
        <v>91.52436</v>
      </c>
      <c r="E62" s="284">
        <f>D62/C62*100</f>
        <v>29.25035474592522</v>
      </c>
      <c r="F62" s="284">
        <f>D62-C62</f>
        <v>-221.37563999999998</v>
      </c>
      <c r="G62" s="369">
        <v>53.731</v>
      </c>
      <c r="H62" s="286">
        <f t="shared" si="6"/>
        <v>170.33809160447413</v>
      </c>
    </row>
    <row r="63" spans="1:8" ht="47.25" customHeight="1" thickBot="1">
      <c r="A63" s="32" t="s">
        <v>298</v>
      </c>
      <c r="B63" s="106" t="s">
        <v>303</v>
      </c>
      <c r="C63" s="126">
        <v>275</v>
      </c>
      <c r="D63" s="19">
        <v>133.59844</v>
      </c>
      <c r="E63" s="18">
        <f t="shared" si="7"/>
        <v>48.58125090909091</v>
      </c>
      <c r="F63" s="88">
        <f t="shared" si="5"/>
        <v>-141.40156</v>
      </c>
      <c r="G63" s="19">
        <v>117.284</v>
      </c>
      <c r="H63" s="153">
        <f t="shared" si="6"/>
        <v>113.91020087991541</v>
      </c>
    </row>
    <row r="64" spans="1:8" ht="33" customHeight="1" thickBot="1">
      <c r="A64" s="32" t="s">
        <v>336</v>
      </c>
      <c r="B64" s="106" t="s">
        <v>337</v>
      </c>
      <c r="C64" s="126">
        <v>70</v>
      </c>
      <c r="D64" s="19">
        <v>69.87986</v>
      </c>
      <c r="E64" s="18">
        <f t="shared" si="7"/>
        <v>99.82837142857142</v>
      </c>
      <c r="F64" s="88">
        <f t="shared" si="5"/>
        <v>-0.12014000000000635</v>
      </c>
      <c r="G64" s="19"/>
      <c r="H64" s="153" t="e">
        <f t="shared" si="6"/>
        <v>#DIV/0!</v>
      </c>
    </row>
    <row r="65" spans="1:8" ht="48" customHeight="1" thickBot="1">
      <c r="A65" s="32" t="s">
        <v>328</v>
      </c>
      <c r="B65" s="78" t="s">
        <v>338</v>
      </c>
      <c r="C65" s="126">
        <v>43.5</v>
      </c>
      <c r="D65" s="19">
        <v>37.9195</v>
      </c>
      <c r="E65" s="18">
        <f t="shared" si="7"/>
        <v>87.1712643678161</v>
      </c>
      <c r="F65" s="88">
        <f t="shared" si="5"/>
        <v>-5.580500000000001</v>
      </c>
      <c r="G65" s="19">
        <v>5.113</v>
      </c>
      <c r="H65" s="153">
        <f t="shared" si="6"/>
        <v>741.6291805202424</v>
      </c>
    </row>
    <row r="66" spans="1:8" ht="30.75" customHeight="1" thickBot="1">
      <c r="A66" s="32" t="s">
        <v>299</v>
      </c>
      <c r="B66" s="78" t="s">
        <v>239</v>
      </c>
      <c r="C66" s="126">
        <v>42403.189</v>
      </c>
      <c r="D66" s="19">
        <v>38748.85233</v>
      </c>
      <c r="E66" s="18">
        <f t="shared" si="7"/>
        <v>91.3819296232649</v>
      </c>
      <c r="F66" s="88">
        <f t="shared" si="5"/>
        <v>-3654.336669999997</v>
      </c>
      <c r="G66" s="19">
        <v>22698.791</v>
      </c>
      <c r="H66" s="153">
        <f t="shared" si="6"/>
        <v>170.7088819400117</v>
      </c>
    </row>
    <row r="67" spans="1:8" ht="50.25" customHeight="1" thickBot="1">
      <c r="A67" s="32" t="s">
        <v>339</v>
      </c>
      <c r="B67" s="79" t="s">
        <v>422</v>
      </c>
      <c r="C67" s="126">
        <v>13826.205</v>
      </c>
      <c r="D67" s="19">
        <v>13012.23743</v>
      </c>
      <c r="E67" s="160">
        <f>D67/C67*100</f>
        <v>94.11286343577287</v>
      </c>
      <c r="F67" s="88">
        <f>D67-C67</f>
        <v>-813.9675700000007</v>
      </c>
      <c r="G67" s="19"/>
      <c r="H67" s="153" t="e">
        <f t="shared" si="6"/>
        <v>#DIV/0!</v>
      </c>
    </row>
    <row r="68" spans="1:8" ht="40.5" customHeight="1" thickBot="1">
      <c r="A68" s="32" t="s">
        <v>418</v>
      </c>
      <c r="B68" s="79" t="s">
        <v>419</v>
      </c>
      <c r="C68" s="126">
        <v>300</v>
      </c>
      <c r="D68" s="19"/>
      <c r="E68" s="160">
        <f>D68/C68*100</f>
        <v>0</v>
      </c>
      <c r="F68" s="88">
        <f>D68-C68</f>
        <v>-300</v>
      </c>
      <c r="G68" s="19">
        <v>7502.815</v>
      </c>
      <c r="H68" s="153">
        <f t="shared" si="6"/>
        <v>0</v>
      </c>
    </row>
    <row r="69" spans="1:8" ht="34.5" customHeight="1" thickBot="1">
      <c r="A69" s="32" t="s">
        <v>420</v>
      </c>
      <c r="B69" s="79" t="s">
        <v>421</v>
      </c>
      <c r="C69" s="126">
        <v>148.363</v>
      </c>
      <c r="D69" s="19"/>
      <c r="E69" s="160">
        <f>D69/C69*100</f>
        <v>0</v>
      </c>
      <c r="F69" s="88">
        <f>D69-C69</f>
        <v>-148.363</v>
      </c>
      <c r="G69" s="19"/>
      <c r="H69" s="153" t="e">
        <f t="shared" si="6"/>
        <v>#DIV/0!</v>
      </c>
    </row>
    <row r="70" spans="1:8" ht="28.5" customHeight="1" thickBot="1">
      <c r="A70" s="32" t="s">
        <v>301</v>
      </c>
      <c r="B70" s="79" t="s">
        <v>304</v>
      </c>
      <c r="C70" s="126">
        <v>168.222</v>
      </c>
      <c r="D70" s="19">
        <v>167.331</v>
      </c>
      <c r="E70" s="160">
        <f>D70/C70*100</f>
        <v>99.47034276135106</v>
      </c>
      <c r="F70" s="88">
        <f>D70-C70</f>
        <v>-0.8910000000000196</v>
      </c>
      <c r="G70" s="19">
        <v>58.222</v>
      </c>
      <c r="H70" s="153">
        <f t="shared" si="6"/>
        <v>287.40166947202084</v>
      </c>
    </row>
    <row r="71" spans="1:8" ht="20.25" customHeight="1" hidden="1" thickBot="1">
      <c r="A71" s="362"/>
      <c r="B71" s="364"/>
      <c r="C71" s="363"/>
      <c r="D71" s="361"/>
      <c r="E71" s="360" t="e">
        <f>D71/C71*100</f>
        <v>#DIV/0!</v>
      </c>
      <c r="F71" s="360">
        <f>D71-C71</f>
        <v>0</v>
      </c>
      <c r="G71" s="361"/>
      <c r="H71" s="365" t="e">
        <f>D71/G71*100</f>
        <v>#DIV/0!</v>
      </c>
    </row>
    <row r="72" spans="1:8" ht="30" customHeight="1" hidden="1" thickBot="1">
      <c r="A72" s="32"/>
      <c r="B72" s="79"/>
      <c r="C72" s="126"/>
      <c r="D72" s="19"/>
      <c r="E72" s="160"/>
      <c r="F72" s="88"/>
      <c r="G72" s="19"/>
      <c r="H72" s="153"/>
    </row>
    <row r="73" spans="1:8" ht="30" customHeight="1" hidden="1" thickBot="1">
      <c r="A73" s="32"/>
      <c r="B73" s="79"/>
      <c r="C73" s="126"/>
      <c r="D73" s="19"/>
      <c r="E73" s="160"/>
      <c r="F73" s="88"/>
      <c r="G73" s="19"/>
      <c r="H73" s="153"/>
    </row>
    <row r="74" spans="1:8" ht="16.5" thickBot="1">
      <c r="A74" s="74" t="s">
        <v>305</v>
      </c>
      <c r="B74" s="113" t="s">
        <v>306</v>
      </c>
      <c r="C74" s="125">
        <f>SUM(C75:C76)</f>
        <v>4817.7</v>
      </c>
      <c r="D74" s="125">
        <f>SUM(D75:D76)</f>
        <v>36.66</v>
      </c>
      <c r="E74" s="282">
        <f>D74/C74*100</f>
        <v>0.7609440189301948</v>
      </c>
      <c r="F74" s="282">
        <f>D74-C74</f>
        <v>-4781.04</v>
      </c>
      <c r="G74" s="125">
        <f>SUM(G75:G76)</f>
        <v>195</v>
      </c>
      <c r="H74" s="151">
        <f t="shared" si="6"/>
        <v>18.799999999999997</v>
      </c>
    </row>
    <row r="75" spans="1:8" ht="50.25" customHeight="1" thickBot="1">
      <c r="A75" s="32" t="s">
        <v>423</v>
      </c>
      <c r="B75" s="106" t="s">
        <v>424</v>
      </c>
      <c r="C75" s="126">
        <v>60.483</v>
      </c>
      <c r="D75" s="19">
        <v>36.66</v>
      </c>
      <c r="E75" s="18">
        <f>D75/C75*100</f>
        <v>60.61207281384851</v>
      </c>
      <c r="F75" s="88">
        <f>D75-C75</f>
        <v>-23.823</v>
      </c>
      <c r="G75" s="19">
        <v>195</v>
      </c>
      <c r="H75" s="153">
        <f>D75/G75*100</f>
        <v>18.799999999999997</v>
      </c>
    </row>
    <row r="76" spans="1:8" ht="17.25" customHeight="1" thickBot="1">
      <c r="A76" s="366" t="s">
        <v>307</v>
      </c>
      <c r="B76" s="367" t="s">
        <v>308</v>
      </c>
      <c r="C76" s="368">
        <v>4757.217</v>
      </c>
      <c r="D76" s="370"/>
      <c r="E76" s="284">
        <f aca="true" t="shared" si="8" ref="E76:E85">D76/C76*100</f>
        <v>0</v>
      </c>
      <c r="F76" s="284">
        <f aca="true" t="shared" si="9" ref="F76:F85">D76-C76</f>
        <v>-4757.217</v>
      </c>
      <c r="G76" s="370"/>
      <c r="H76" s="286" t="e">
        <f t="shared" si="6"/>
        <v>#DIV/0!</v>
      </c>
    </row>
    <row r="77" spans="1:8" ht="16.5" customHeight="1" thickBot="1">
      <c r="A77" s="28" t="s">
        <v>309</v>
      </c>
      <c r="B77" s="112" t="s">
        <v>310</v>
      </c>
      <c r="C77" s="125">
        <f>SUM(C78:C80)</f>
        <v>17694.459</v>
      </c>
      <c r="D77" s="125">
        <f>SUM(D78:D80)</f>
        <v>17694.459</v>
      </c>
      <c r="E77" s="16">
        <f t="shared" si="8"/>
        <v>100</v>
      </c>
      <c r="F77" s="16">
        <f t="shared" si="9"/>
        <v>0</v>
      </c>
      <c r="G77" s="125">
        <f>SUM(G78:G80)</f>
        <v>18683.632999999998</v>
      </c>
      <c r="H77" s="151">
        <f t="shared" si="6"/>
        <v>94.70566564864554</v>
      </c>
    </row>
    <row r="78" spans="1:8" ht="15" customHeight="1" thickBot="1">
      <c r="A78" s="366" t="s">
        <v>251</v>
      </c>
      <c r="B78" s="367" t="s">
        <v>214</v>
      </c>
      <c r="C78" s="368">
        <v>15384.3</v>
      </c>
      <c r="D78" s="371">
        <v>15384.3</v>
      </c>
      <c r="E78" s="284">
        <f t="shared" si="8"/>
        <v>100</v>
      </c>
      <c r="F78" s="284">
        <f t="shared" si="9"/>
        <v>0</v>
      </c>
      <c r="G78" s="371">
        <v>17171.3</v>
      </c>
      <c r="H78" s="286">
        <f t="shared" si="6"/>
        <v>89.59310011472633</v>
      </c>
    </row>
    <row r="79" spans="1:8" ht="20.25" customHeight="1" hidden="1" thickBot="1">
      <c r="A79" s="366" t="s">
        <v>32</v>
      </c>
      <c r="B79" s="367" t="s">
        <v>70</v>
      </c>
      <c r="C79" s="368"/>
      <c r="D79" s="369"/>
      <c r="E79" s="284" t="e">
        <f t="shared" si="8"/>
        <v>#DIV/0!</v>
      </c>
      <c r="F79" s="284">
        <f t="shared" si="9"/>
        <v>0</v>
      </c>
      <c r="G79" s="369"/>
      <c r="H79" s="286" t="e">
        <f t="shared" si="6"/>
        <v>#DIV/0!</v>
      </c>
    </row>
    <row r="80" spans="1:8" ht="17.25" customHeight="1" thickBot="1">
      <c r="A80" s="366" t="s">
        <v>364</v>
      </c>
      <c r="B80" s="372" t="s">
        <v>311</v>
      </c>
      <c r="C80" s="368">
        <v>2310.159</v>
      </c>
      <c r="D80" s="369">
        <v>2310.159</v>
      </c>
      <c r="E80" s="284">
        <f t="shared" si="8"/>
        <v>100</v>
      </c>
      <c r="F80" s="284">
        <f t="shared" si="9"/>
        <v>0</v>
      </c>
      <c r="G80" s="369">
        <v>1512.333</v>
      </c>
      <c r="H80" s="286">
        <f t="shared" si="6"/>
        <v>152.75465125736196</v>
      </c>
    </row>
    <row r="81" spans="1:8" ht="21" customHeight="1" hidden="1" thickBot="1">
      <c r="A81" s="28" t="s">
        <v>48</v>
      </c>
      <c r="B81" s="104" t="s">
        <v>71</v>
      </c>
      <c r="C81" s="125"/>
      <c r="D81" s="15"/>
      <c r="E81" s="16" t="e">
        <f t="shared" si="8"/>
        <v>#DIV/0!</v>
      </c>
      <c r="F81" s="16">
        <f t="shared" si="9"/>
        <v>0</v>
      </c>
      <c r="G81" s="15"/>
      <c r="H81" s="151" t="e">
        <f t="shared" si="6"/>
        <v>#DIV/0!</v>
      </c>
    </row>
    <row r="82" spans="1:8" ht="30" customHeight="1" hidden="1" thickBot="1">
      <c r="A82" s="42" t="s">
        <v>33</v>
      </c>
      <c r="B82" s="116" t="s">
        <v>72</v>
      </c>
      <c r="C82" s="134"/>
      <c r="D82" s="15"/>
      <c r="E82" s="16" t="e">
        <f t="shared" si="8"/>
        <v>#DIV/0!</v>
      </c>
      <c r="F82" s="16">
        <f t="shared" si="9"/>
        <v>0</v>
      </c>
      <c r="G82" s="15"/>
      <c r="H82" s="151" t="e">
        <f t="shared" si="6"/>
        <v>#DIV/0!</v>
      </c>
    </row>
    <row r="83" spans="1:8" ht="48" hidden="1" thickBot="1">
      <c r="A83" s="52" t="s">
        <v>117</v>
      </c>
      <c r="B83" s="117" t="s">
        <v>118</v>
      </c>
      <c r="C83" s="125"/>
      <c r="D83" s="15"/>
      <c r="E83" s="16" t="e">
        <f t="shared" si="8"/>
        <v>#DIV/0!</v>
      </c>
      <c r="F83" s="16">
        <f t="shared" si="9"/>
        <v>0</v>
      </c>
      <c r="G83" s="15"/>
      <c r="H83" s="151" t="e">
        <f t="shared" si="6"/>
        <v>#DIV/0!</v>
      </c>
    </row>
    <row r="84" spans="1:8" ht="48" hidden="1" thickBot="1">
      <c r="A84" s="52" t="s">
        <v>41</v>
      </c>
      <c r="B84" s="105" t="s">
        <v>69</v>
      </c>
      <c r="C84" s="135"/>
      <c r="D84" s="15"/>
      <c r="E84" s="16" t="e">
        <f t="shared" si="8"/>
        <v>#DIV/0!</v>
      </c>
      <c r="F84" s="16">
        <f t="shared" si="9"/>
        <v>0</v>
      </c>
      <c r="G84" s="15"/>
      <c r="H84" s="151" t="e">
        <f>D84/G84*100</f>
        <v>#DIV/0!</v>
      </c>
    </row>
    <row r="85" spans="1:8" ht="33.75" customHeight="1">
      <c r="A85" s="173"/>
      <c r="B85" s="174" t="s">
        <v>73</v>
      </c>
      <c r="C85" s="175">
        <f>C4+C6+C7+C15+C39+C49+C57+C61+C74+C77</f>
        <v>1235378.197</v>
      </c>
      <c r="D85" s="175">
        <f>D4+D6+D7+D15+D39+D49+D57+D61+D74+D77</f>
        <v>1126436.76118</v>
      </c>
      <c r="E85" s="96">
        <f t="shared" si="8"/>
        <v>91.18153160833225</v>
      </c>
      <c r="F85" s="97">
        <f t="shared" si="9"/>
        <v>-108941.43582000001</v>
      </c>
      <c r="G85" s="175">
        <f>G4+G6+G7+G15+G39+G49+G57+G61+G74+G77</f>
        <v>1184684.2550000001</v>
      </c>
      <c r="H85" s="154">
        <f>D85/G85*100</f>
        <v>95.08328961289351</v>
      </c>
    </row>
  </sheetData>
  <sheetProtection/>
  <printOptions/>
  <pageMargins left="0.7086614173228347" right="0.15748031496062992" top="0.2362204724409449" bottom="0.19" header="0.2755905511811024" footer="0.16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2"/>
  <sheetViews>
    <sheetView zoomScalePageLayoutView="0" workbookViewId="0" topLeftCell="A139">
      <selection activeCell="A151" sqref="A151:IV151"/>
    </sheetView>
  </sheetViews>
  <sheetFormatPr defaultColWidth="9.00390625" defaultRowHeight="12.75"/>
  <cols>
    <col min="2" max="2" width="44.50390625" style="171" customWidth="1"/>
    <col min="3" max="3" width="12.50390625" style="0" customWidth="1"/>
    <col min="4" max="4" width="10.875" style="0" customWidth="1"/>
    <col min="5" max="5" width="10.625" style="0" customWidth="1"/>
    <col min="6" max="6" width="12.00390625" style="0" customWidth="1"/>
    <col min="7" max="7" width="10.875" style="0" customWidth="1"/>
    <col min="9" max="9" width="9.50390625" style="0" customWidth="1"/>
    <col min="13" max="13" width="8.50390625" style="0" customWidth="1"/>
    <col min="14" max="14" width="8.875" style="0" customWidth="1"/>
  </cols>
  <sheetData>
    <row r="1" spans="1:8" ht="114" customHeight="1" thickBot="1">
      <c r="A1" s="43" t="s">
        <v>79</v>
      </c>
      <c r="B1" s="169" t="s">
        <v>57</v>
      </c>
      <c r="C1" s="137" t="s">
        <v>425</v>
      </c>
      <c r="D1" s="156" t="s">
        <v>426</v>
      </c>
      <c r="E1" s="156" t="s">
        <v>427</v>
      </c>
      <c r="F1" s="156" t="s">
        <v>105</v>
      </c>
      <c r="G1" s="156" t="s">
        <v>387</v>
      </c>
      <c r="H1" s="157" t="s">
        <v>385</v>
      </c>
    </row>
    <row r="2" spans="1:8" ht="16.5" thickBot="1">
      <c r="A2" s="39">
        <v>1</v>
      </c>
      <c r="B2" s="36">
        <v>2</v>
      </c>
      <c r="C2" s="102">
        <v>3</v>
      </c>
      <c r="D2" s="37">
        <v>4</v>
      </c>
      <c r="E2" s="37">
        <v>5</v>
      </c>
      <c r="F2" s="145">
        <v>6</v>
      </c>
      <c r="G2" s="37">
        <v>4</v>
      </c>
      <c r="H2" s="148"/>
    </row>
    <row r="3" spans="2:8" ht="19.5" customHeight="1" hidden="1" thickBot="1">
      <c r="B3" s="80" t="s">
        <v>0</v>
      </c>
      <c r="C3" s="81"/>
      <c r="D3" s="120"/>
      <c r="E3" s="120"/>
      <c r="F3" s="146"/>
      <c r="G3" s="120"/>
      <c r="H3" s="147"/>
    </row>
    <row r="4" spans="1:8" s="2" customFormat="1" ht="23.25" customHeight="1" hidden="1" thickBot="1">
      <c r="A4" s="27" t="s">
        <v>2</v>
      </c>
      <c r="B4" s="103" t="s">
        <v>64</v>
      </c>
      <c r="C4" s="121">
        <v>6329</v>
      </c>
      <c r="D4" s="122">
        <v>5177.3</v>
      </c>
      <c r="E4" s="123">
        <f aca="true" t="shared" si="0" ref="E4:E23">D4/C4*100</f>
        <v>81.80281245062412</v>
      </c>
      <c r="F4" s="124">
        <f aca="true" t="shared" si="1" ref="F4:F23">D4-C4</f>
        <v>-1151.6999999999998</v>
      </c>
      <c r="G4" s="122">
        <v>5177.3</v>
      </c>
      <c r="H4" s="151">
        <f>D4/G4*100</f>
        <v>100</v>
      </c>
    </row>
    <row r="5" spans="1:8" ht="45.75" customHeight="1" hidden="1">
      <c r="A5" s="28" t="s">
        <v>3</v>
      </c>
      <c r="B5" s="104" t="s">
        <v>88</v>
      </c>
      <c r="C5" s="125"/>
      <c r="D5" s="15"/>
      <c r="E5" s="16" t="e">
        <f t="shared" si="0"/>
        <v>#DIV/0!</v>
      </c>
      <c r="F5" s="51">
        <f t="shared" si="1"/>
        <v>0</v>
      </c>
      <c r="G5" s="15"/>
      <c r="H5" s="150"/>
    </row>
    <row r="6" spans="1:8" ht="30.75" customHeight="1" hidden="1" thickBot="1">
      <c r="A6" s="29" t="s">
        <v>39</v>
      </c>
      <c r="B6" s="105" t="s">
        <v>89</v>
      </c>
      <c r="C6" s="125">
        <v>43380.5</v>
      </c>
      <c r="D6" s="15">
        <v>34097.4</v>
      </c>
      <c r="E6" s="16">
        <f t="shared" si="0"/>
        <v>78.60075379490785</v>
      </c>
      <c r="F6" s="51">
        <f t="shared" si="1"/>
        <v>-9283.099999999999</v>
      </c>
      <c r="G6" s="15">
        <v>34097.4</v>
      </c>
      <c r="H6" s="151">
        <f aca="true" t="shared" si="2" ref="H6:H37">D6/G6*100</f>
        <v>100</v>
      </c>
    </row>
    <row r="7" spans="1:8" ht="18" customHeight="1" hidden="1" thickBot="1">
      <c r="A7" s="28" t="s">
        <v>93</v>
      </c>
      <c r="B7" s="105" t="s">
        <v>65</v>
      </c>
      <c r="C7" s="125">
        <v>26689.1</v>
      </c>
      <c r="D7" s="15">
        <v>23789.8</v>
      </c>
      <c r="E7" s="16">
        <f t="shared" si="0"/>
        <v>89.13676369753945</v>
      </c>
      <c r="F7" s="51">
        <f t="shared" si="1"/>
        <v>-2899.2999999999993</v>
      </c>
      <c r="G7" s="15">
        <v>23789.8</v>
      </c>
      <c r="H7" s="151">
        <f t="shared" si="2"/>
        <v>100</v>
      </c>
    </row>
    <row r="8" spans="1:8" ht="16.5" customHeight="1" hidden="1" thickBot="1">
      <c r="A8" s="30"/>
      <c r="B8" s="106" t="s">
        <v>26</v>
      </c>
      <c r="C8" s="126">
        <f>C7-C10-C9</f>
        <v>22054.199999999997</v>
      </c>
      <c r="D8" s="126">
        <f>D7-D10-D9</f>
        <v>20066.8</v>
      </c>
      <c r="E8" s="18">
        <f t="shared" si="0"/>
        <v>90.98856453646019</v>
      </c>
      <c r="F8" s="86">
        <f t="shared" si="1"/>
        <v>-1987.3999999999978</v>
      </c>
      <c r="G8" s="126">
        <f>G7-G10-G9</f>
        <v>20066.8</v>
      </c>
      <c r="H8" s="153">
        <f t="shared" si="2"/>
        <v>100</v>
      </c>
    </row>
    <row r="9" spans="1:8" ht="29.25" customHeight="1" hidden="1" thickBot="1">
      <c r="A9" s="30"/>
      <c r="B9" s="76" t="s">
        <v>143</v>
      </c>
      <c r="C9" s="126">
        <v>4634.9</v>
      </c>
      <c r="D9" s="19">
        <v>3723</v>
      </c>
      <c r="E9" s="18">
        <f t="shared" si="0"/>
        <v>80.32535761289348</v>
      </c>
      <c r="F9" s="87">
        <f t="shared" si="1"/>
        <v>-911.8999999999996</v>
      </c>
      <c r="G9" s="19">
        <v>3723</v>
      </c>
      <c r="H9" s="153">
        <f t="shared" si="2"/>
        <v>100</v>
      </c>
    </row>
    <row r="10" spans="1:8" ht="29.25" customHeight="1" hidden="1" thickBot="1">
      <c r="A10" s="31"/>
      <c r="B10" s="106" t="s">
        <v>37</v>
      </c>
      <c r="C10" s="126"/>
      <c r="D10" s="19"/>
      <c r="E10" s="18" t="e">
        <f t="shared" si="0"/>
        <v>#DIV/0!</v>
      </c>
      <c r="F10" s="86">
        <f t="shared" si="1"/>
        <v>0</v>
      </c>
      <c r="G10" s="19"/>
      <c r="H10" s="153" t="e">
        <f t="shared" si="2"/>
        <v>#DIV/0!</v>
      </c>
    </row>
    <row r="11" spans="1:10" ht="29.25" customHeight="1" hidden="1" thickBot="1">
      <c r="A11" s="27" t="s">
        <v>94</v>
      </c>
      <c r="B11" s="105" t="s">
        <v>4</v>
      </c>
      <c r="C11" s="125">
        <f>SUM(C12:C31)</f>
        <v>37824.200000000004</v>
      </c>
      <c r="D11" s="15">
        <f>SUM(D12:D31)</f>
        <v>35477.1</v>
      </c>
      <c r="E11" s="16">
        <f t="shared" si="0"/>
        <v>93.79471343742894</v>
      </c>
      <c r="F11" s="51">
        <f t="shared" si="1"/>
        <v>-2347.100000000006</v>
      </c>
      <c r="G11" s="15">
        <f>SUM(G12:G31)</f>
        <v>35477.1</v>
      </c>
      <c r="H11" s="151">
        <f t="shared" si="2"/>
        <v>100</v>
      </c>
      <c r="I11" s="45"/>
      <c r="J11" s="45"/>
    </row>
    <row r="12" spans="1:9" ht="191.25" customHeight="1" hidden="1" thickBot="1">
      <c r="A12" s="67" t="s">
        <v>144</v>
      </c>
      <c r="B12" s="106" t="s">
        <v>127</v>
      </c>
      <c r="C12" s="126">
        <v>6249</v>
      </c>
      <c r="D12" s="19">
        <v>5389</v>
      </c>
      <c r="E12" s="18">
        <f t="shared" si="0"/>
        <v>86.23779804768763</v>
      </c>
      <c r="F12" s="86">
        <f t="shared" si="1"/>
        <v>-860</v>
      </c>
      <c r="G12" s="19">
        <v>5389</v>
      </c>
      <c r="H12" s="153">
        <f t="shared" si="2"/>
        <v>100</v>
      </c>
      <c r="I12" s="44"/>
    </row>
    <row r="13" spans="1:9" ht="15" customHeight="1" hidden="1" thickBot="1">
      <c r="A13" s="32" t="s">
        <v>95</v>
      </c>
      <c r="B13" s="106" t="s">
        <v>5</v>
      </c>
      <c r="C13" s="126">
        <v>17355.9</v>
      </c>
      <c r="D13" s="17">
        <v>16651.9</v>
      </c>
      <c r="E13" s="18">
        <f t="shared" si="0"/>
        <v>95.94374247374093</v>
      </c>
      <c r="F13" s="86">
        <f t="shared" si="1"/>
        <v>-704</v>
      </c>
      <c r="G13" s="17">
        <v>16651.9</v>
      </c>
      <c r="H13" s="153">
        <f t="shared" si="2"/>
        <v>100</v>
      </c>
      <c r="I13" s="44"/>
    </row>
    <row r="14" spans="1:9" ht="30.75" customHeight="1" hidden="1" thickBot="1">
      <c r="A14" s="50" t="s">
        <v>108</v>
      </c>
      <c r="B14" s="106" t="s">
        <v>109</v>
      </c>
      <c r="C14" s="127">
        <v>884.2</v>
      </c>
      <c r="D14" s="17">
        <v>884</v>
      </c>
      <c r="E14" s="18">
        <f t="shared" si="0"/>
        <v>99.97738068310336</v>
      </c>
      <c r="F14" s="86">
        <f t="shared" si="1"/>
        <v>-0.20000000000004547</v>
      </c>
      <c r="G14" s="17">
        <v>884</v>
      </c>
      <c r="H14" s="153">
        <f t="shared" si="2"/>
        <v>100</v>
      </c>
      <c r="I14" s="44"/>
    </row>
    <row r="15" spans="1:9" ht="49.5" customHeight="1" hidden="1" thickBot="1">
      <c r="A15" s="40" t="s">
        <v>145</v>
      </c>
      <c r="B15" s="106" t="s">
        <v>147</v>
      </c>
      <c r="C15" s="126">
        <v>8475.4</v>
      </c>
      <c r="D15" s="19">
        <v>8070.1</v>
      </c>
      <c r="E15" s="18">
        <f t="shared" si="0"/>
        <v>95.21792481770773</v>
      </c>
      <c r="F15" s="86">
        <f t="shared" si="1"/>
        <v>-405.2999999999993</v>
      </c>
      <c r="G15" s="19">
        <v>8070.1</v>
      </c>
      <c r="H15" s="153">
        <f t="shared" si="2"/>
        <v>100</v>
      </c>
      <c r="I15" s="44"/>
    </row>
    <row r="16" spans="1:9" ht="15.75" customHeight="1" hidden="1" thickBot="1">
      <c r="A16" s="46" t="s">
        <v>18</v>
      </c>
      <c r="B16" s="106" t="s">
        <v>78</v>
      </c>
      <c r="C16" s="128">
        <v>44</v>
      </c>
      <c r="D16" s="19">
        <v>36.6</v>
      </c>
      <c r="E16" s="18">
        <f t="shared" si="0"/>
        <v>83.18181818181819</v>
      </c>
      <c r="F16" s="86">
        <f t="shared" si="1"/>
        <v>-7.399999999999999</v>
      </c>
      <c r="G16" s="19">
        <v>36.6</v>
      </c>
      <c r="H16" s="153">
        <f t="shared" si="2"/>
        <v>100</v>
      </c>
      <c r="I16" s="44"/>
    </row>
    <row r="17" spans="1:9" ht="75.75" customHeight="1" hidden="1" thickBot="1">
      <c r="A17" s="47" t="s">
        <v>100</v>
      </c>
      <c r="B17" s="107" t="s">
        <v>101</v>
      </c>
      <c r="C17" s="128">
        <v>44.6</v>
      </c>
      <c r="D17" s="19">
        <v>44.6</v>
      </c>
      <c r="E17" s="18">
        <f t="shared" si="0"/>
        <v>100</v>
      </c>
      <c r="F17" s="86">
        <f t="shared" si="1"/>
        <v>0</v>
      </c>
      <c r="G17" s="19">
        <v>44.6</v>
      </c>
      <c r="H17" s="153">
        <f t="shared" si="2"/>
        <v>100</v>
      </c>
      <c r="I17" s="44"/>
    </row>
    <row r="18" spans="1:9" ht="43.5" customHeight="1" hidden="1">
      <c r="A18" s="41" t="s">
        <v>122</v>
      </c>
      <c r="B18" s="106" t="s">
        <v>123</v>
      </c>
      <c r="C18" s="126"/>
      <c r="D18" s="19"/>
      <c r="E18" s="18" t="e">
        <f t="shared" si="0"/>
        <v>#DIV/0!</v>
      </c>
      <c r="F18" s="86">
        <f t="shared" si="1"/>
        <v>0</v>
      </c>
      <c r="G18" s="19"/>
      <c r="H18" s="153" t="e">
        <f t="shared" si="2"/>
        <v>#DIV/0!</v>
      </c>
      <c r="I18" s="44"/>
    </row>
    <row r="19" spans="1:9" ht="30" customHeight="1" hidden="1" thickBot="1">
      <c r="A19" s="32" t="s">
        <v>19</v>
      </c>
      <c r="B19" s="106" t="s">
        <v>138</v>
      </c>
      <c r="C19" s="126">
        <v>446.8</v>
      </c>
      <c r="D19" s="17">
        <v>338.9</v>
      </c>
      <c r="E19" s="18">
        <f t="shared" si="0"/>
        <v>75.85049239033124</v>
      </c>
      <c r="F19" s="86">
        <f t="shared" si="1"/>
        <v>-107.90000000000003</v>
      </c>
      <c r="G19" s="17">
        <v>338.9</v>
      </c>
      <c r="H19" s="153">
        <f t="shared" si="2"/>
        <v>100</v>
      </c>
      <c r="I19" s="44"/>
    </row>
    <row r="20" spans="1:9" ht="19.5" customHeight="1" hidden="1" thickBot="1">
      <c r="A20" s="32" t="s">
        <v>34</v>
      </c>
      <c r="B20" s="106" t="s">
        <v>66</v>
      </c>
      <c r="C20" s="126"/>
      <c r="D20" s="17"/>
      <c r="E20" s="18" t="e">
        <f t="shared" si="0"/>
        <v>#DIV/0!</v>
      </c>
      <c r="F20" s="86">
        <f t="shared" si="1"/>
        <v>0</v>
      </c>
      <c r="G20" s="17"/>
      <c r="H20" s="153" t="e">
        <f t="shared" si="2"/>
        <v>#DIV/0!</v>
      </c>
      <c r="I20" s="44"/>
    </row>
    <row r="21" spans="1:9" ht="30.75" customHeight="1" hidden="1" thickBot="1">
      <c r="A21" s="32" t="s">
        <v>20</v>
      </c>
      <c r="B21" s="106" t="s">
        <v>59</v>
      </c>
      <c r="C21" s="126"/>
      <c r="D21" s="19"/>
      <c r="E21" s="18" t="e">
        <f t="shared" si="0"/>
        <v>#DIV/0!</v>
      </c>
      <c r="F21" s="86">
        <f t="shared" si="1"/>
        <v>0</v>
      </c>
      <c r="G21" s="19"/>
      <c r="H21" s="153" t="e">
        <f t="shared" si="2"/>
        <v>#DIV/0!</v>
      </c>
      <c r="I21" s="44"/>
    </row>
    <row r="22" spans="1:9" ht="28.5" customHeight="1" hidden="1" thickBot="1">
      <c r="A22" s="32" t="s">
        <v>6</v>
      </c>
      <c r="B22" s="106" t="s">
        <v>80</v>
      </c>
      <c r="C22" s="126"/>
      <c r="D22" s="17"/>
      <c r="E22" s="18" t="e">
        <f t="shared" si="0"/>
        <v>#DIV/0!</v>
      </c>
      <c r="F22" s="86">
        <f t="shared" si="1"/>
        <v>0</v>
      </c>
      <c r="G22" s="17"/>
      <c r="H22" s="153" t="e">
        <f t="shared" si="2"/>
        <v>#DIV/0!</v>
      </c>
      <c r="I22" s="44"/>
    </row>
    <row r="23" spans="1:9" ht="33.75" customHeight="1" hidden="1" thickBot="1">
      <c r="A23" s="32" t="s">
        <v>36</v>
      </c>
      <c r="B23" s="108" t="s">
        <v>35</v>
      </c>
      <c r="C23" s="126"/>
      <c r="D23" s="19"/>
      <c r="E23" s="18" t="e">
        <f t="shared" si="0"/>
        <v>#DIV/0!</v>
      </c>
      <c r="F23" s="86">
        <f t="shared" si="1"/>
        <v>0</v>
      </c>
      <c r="G23" s="19"/>
      <c r="H23" s="153" t="e">
        <f t="shared" si="2"/>
        <v>#DIV/0!</v>
      </c>
      <c r="I23" s="44"/>
    </row>
    <row r="24" spans="1:9" ht="45.75" customHeight="1" hidden="1" thickBot="1">
      <c r="A24" s="32" t="s">
        <v>36</v>
      </c>
      <c r="B24" s="108"/>
      <c r="C24" s="126"/>
      <c r="D24" s="19"/>
      <c r="E24" s="18"/>
      <c r="F24" s="86"/>
      <c r="G24" s="19"/>
      <c r="H24" s="153" t="e">
        <f t="shared" si="2"/>
        <v>#DIV/0!</v>
      </c>
      <c r="I24" s="44"/>
    </row>
    <row r="25" spans="1:8" ht="33.75" customHeight="1" hidden="1" thickBot="1">
      <c r="A25" s="32" t="s">
        <v>21</v>
      </c>
      <c r="B25" s="106" t="s">
        <v>24</v>
      </c>
      <c r="C25" s="126">
        <v>990.3</v>
      </c>
      <c r="D25" s="19">
        <v>857.8</v>
      </c>
      <c r="E25" s="18">
        <f aca="true" t="shared" si="3" ref="E25:E47">D25/C25*100</f>
        <v>86.62021609613248</v>
      </c>
      <c r="F25" s="86">
        <f aca="true" t="shared" si="4" ref="F25:F35">D25-C25</f>
        <v>-132.5</v>
      </c>
      <c r="G25" s="19">
        <v>857.8</v>
      </c>
      <c r="H25" s="153">
        <f t="shared" si="2"/>
        <v>100</v>
      </c>
    </row>
    <row r="26" spans="1:8" ht="25.5" customHeight="1" hidden="1">
      <c r="A26" s="32" t="s">
        <v>36</v>
      </c>
      <c r="B26" s="106" t="s">
        <v>42</v>
      </c>
      <c r="C26" s="126"/>
      <c r="D26" s="19"/>
      <c r="E26" s="18" t="e">
        <f t="shared" si="3"/>
        <v>#DIV/0!</v>
      </c>
      <c r="F26" s="86">
        <f t="shared" si="4"/>
        <v>0</v>
      </c>
      <c r="G26" s="19"/>
      <c r="H26" s="153" t="e">
        <f t="shared" si="2"/>
        <v>#DIV/0!</v>
      </c>
    </row>
    <row r="27" spans="1:8" ht="32.25" customHeight="1" hidden="1" thickBot="1">
      <c r="A27" s="32" t="s">
        <v>110</v>
      </c>
      <c r="B27" s="106" t="s">
        <v>112</v>
      </c>
      <c r="C27" s="126">
        <v>158.5</v>
      </c>
      <c r="D27" s="19">
        <v>156.2</v>
      </c>
      <c r="E27" s="18">
        <f t="shared" si="3"/>
        <v>98.54889589905362</v>
      </c>
      <c r="F27" s="86">
        <f t="shared" si="4"/>
        <v>-2.3000000000000114</v>
      </c>
      <c r="G27" s="19">
        <v>156.2</v>
      </c>
      <c r="H27" s="153">
        <f t="shared" si="2"/>
        <v>100</v>
      </c>
    </row>
    <row r="28" spans="1:8" ht="32.25" customHeight="1" hidden="1" thickBot="1">
      <c r="A28" s="32" t="s">
        <v>111</v>
      </c>
      <c r="B28" s="106" t="s">
        <v>113</v>
      </c>
      <c r="C28" s="126">
        <v>169.5</v>
      </c>
      <c r="D28" s="19">
        <v>152.9</v>
      </c>
      <c r="E28" s="18">
        <f t="shared" si="3"/>
        <v>90.20648967551624</v>
      </c>
      <c r="F28" s="86">
        <f t="shared" si="4"/>
        <v>-16.599999999999994</v>
      </c>
      <c r="G28" s="19">
        <v>152.9</v>
      </c>
      <c r="H28" s="153">
        <f t="shared" si="2"/>
        <v>100</v>
      </c>
    </row>
    <row r="29" spans="1:8" ht="47.25" customHeight="1" hidden="1" thickBot="1">
      <c r="A29" s="32" t="s">
        <v>38</v>
      </c>
      <c r="B29" s="106" t="s">
        <v>81</v>
      </c>
      <c r="C29" s="126">
        <v>40.5</v>
      </c>
      <c r="D29" s="19">
        <v>39</v>
      </c>
      <c r="E29" s="18">
        <f t="shared" si="3"/>
        <v>96.29629629629629</v>
      </c>
      <c r="F29" s="88">
        <f t="shared" si="4"/>
        <v>-1.5</v>
      </c>
      <c r="G29" s="19">
        <v>39</v>
      </c>
      <c r="H29" s="153">
        <f t="shared" si="2"/>
        <v>100</v>
      </c>
    </row>
    <row r="30" spans="1:8" ht="32.25" customHeight="1" hidden="1" thickBot="1">
      <c r="A30" s="32" t="s">
        <v>7</v>
      </c>
      <c r="B30" s="106" t="s">
        <v>60</v>
      </c>
      <c r="C30" s="126">
        <v>57.4</v>
      </c>
      <c r="D30" s="19">
        <v>22.6</v>
      </c>
      <c r="E30" s="18">
        <f t="shared" si="3"/>
        <v>39.372822299651574</v>
      </c>
      <c r="F30" s="86">
        <f t="shared" si="4"/>
        <v>-34.8</v>
      </c>
      <c r="G30" s="19">
        <v>22.6</v>
      </c>
      <c r="H30" s="153">
        <f t="shared" si="2"/>
        <v>100</v>
      </c>
    </row>
    <row r="31" spans="1:8" ht="45.75" customHeight="1" hidden="1" thickBot="1">
      <c r="A31" s="32" t="s">
        <v>107</v>
      </c>
      <c r="B31" s="106" t="s">
        <v>121</v>
      </c>
      <c r="C31" s="126">
        <v>2908.1</v>
      </c>
      <c r="D31" s="19">
        <v>2833.5</v>
      </c>
      <c r="E31" s="18">
        <f t="shared" si="3"/>
        <v>97.43475121213163</v>
      </c>
      <c r="F31" s="86">
        <f t="shared" si="4"/>
        <v>-74.59999999999991</v>
      </c>
      <c r="G31" s="19">
        <v>2833.5</v>
      </c>
      <c r="H31" s="153">
        <f t="shared" si="2"/>
        <v>100</v>
      </c>
    </row>
    <row r="32" spans="1:8" ht="21.75" customHeight="1" hidden="1" thickBot="1">
      <c r="A32" s="28" t="s">
        <v>97</v>
      </c>
      <c r="B32" s="105" t="s">
        <v>8</v>
      </c>
      <c r="C32" s="125">
        <f>C33+C34+C37+C38+C39+C40</f>
        <v>1018.4</v>
      </c>
      <c r="D32" s="15">
        <f>D33+D34+D37+D38+D39+D40</f>
        <v>294.3</v>
      </c>
      <c r="E32" s="16">
        <f t="shared" si="3"/>
        <v>28.89827179890024</v>
      </c>
      <c r="F32" s="51">
        <f t="shared" si="4"/>
        <v>-724.0999999999999</v>
      </c>
      <c r="G32" s="15">
        <f>G33+G34+G37+G38+G39+G40</f>
        <v>294.3</v>
      </c>
      <c r="H32" s="151">
        <f t="shared" si="2"/>
        <v>100</v>
      </c>
    </row>
    <row r="33" spans="1:8" ht="32.25" customHeight="1" hidden="1" thickBot="1">
      <c r="A33" s="32" t="s">
        <v>131</v>
      </c>
      <c r="B33" s="106" t="s">
        <v>132</v>
      </c>
      <c r="C33" s="126"/>
      <c r="D33" s="19"/>
      <c r="E33" s="18" t="e">
        <f t="shared" si="3"/>
        <v>#DIV/0!</v>
      </c>
      <c r="F33" s="88">
        <f t="shared" si="4"/>
        <v>0</v>
      </c>
      <c r="G33" s="19"/>
      <c r="H33" s="153" t="e">
        <f t="shared" si="2"/>
        <v>#DIV/0!</v>
      </c>
    </row>
    <row r="34" spans="1:8" ht="31.5" customHeight="1" hidden="1" thickBot="1">
      <c r="A34" s="32" t="s">
        <v>30</v>
      </c>
      <c r="B34" s="106" t="s">
        <v>31</v>
      </c>
      <c r="C34" s="126">
        <v>119.8</v>
      </c>
      <c r="D34" s="126">
        <v>64.4</v>
      </c>
      <c r="E34" s="18">
        <f t="shared" si="3"/>
        <v>53.75626043405677</v>
      </c>
      <c r="F34" s="86">
        <f t="shared" si="4"/>
        <v>-55.39999999999999</v>
      </c>
      <c r="G34" s="126">
        <v>64.4</v>
      </c>
      <c r="H34" s="153">
        <f t="shared" si="2"/>
        <v>100</v>
      </c>
    </row>
    <row r="35" spans="1:8" ht="31.5" customHeight="1" hidden="1">
      <c r="A35" s="32" t="s">
        <v>52</v>
      </c>
      <c r="B35" s="106" t="s">
        <v>49</v>
      </c>
      <c r="C35" s="127"/>
      <c r="D35" s="17"/>
      <c r="E35" s="18" t="e">
        <f t="shared" si="3"/>
        <v>#DIV/0!</v>
      </c>
      <c r="F35" s="86">
        <f t="shared" si="4"/>
        <v>0</v>
      </c>
      <c r="G35" s="17"/>
      <c r="H35" s="153" t="e">
        <f t="shared" si="2"/>
        <v>#DIV/0!</v>
      </c>
    </row>
    <row r="36" spans="1:8" ht="30.75" customHeight="1" hidden="1" thickBot="1">
      <c r="A36" s="32" t="s">
        <v>141</v>
      </c>
      <c r="B36" s="106" t="s">
        <v>142</v>
      </c>
      <c r="C36" s="127"/>
      <c r="D36" s="17"/>
      <c r="E36" s="18" t="e">
        <f t="shared" si="3"/>
        <v>#DIV/0!</v>
      </c>
      <c r="F36" s="86"/>
      <c r="G36" s="17"/>
      <c r="H36" s="153" t="e">
        <f t="shared" si="2"/>
        <v>#DIV/0!</v>
      </c>
    </row>
    <row r="37" spans="1:8" ht="16.5" customHeight="1" hidden="1" thickBot="1">
      <c r="A37" s="32" t="s">
        <v>43</v>
      </c>
      <c r="B37" s="106" t="s">
        <v>54</v>
      </c>
      <c r="C37" s="126"/>
      <c r="D37" s="19"/>
      <c r="E37" s="18" t="e">
        <f t="shared" si="3"/>
        <v>#DIV/0!</v>
      </c>
      <c r="F37" s="88">
        <f aca="true" t="shared" si="5" ref="F37:F57">D37-C37</f>
        <v>0</v>
      </c>
      <c r="G37" s="19"/>
      <c r="H37" s="153" t="e">
        <f t="shared" si="2"/>
        <v>#DIV/0!</v>
      </c>
    </row>
    <row r="38" spans="1:8" ht="30.75" customHeight="1" hidden="1" thickBot="1">
      <c r="A38" s="32" t="s">
        <v>53</v>
      </c>
      <c r="B38" s="106" t="s">
        <v>55</v>
      </c>
      <c r="C38" s="127">
        <v>44.7</v>
      </c>
      <c r="D38" s="19"/>
      <c r="E38" s="18">
        <f t="shared" si="3"/>
        <v>0</v>
      </c>
      <c r="F38" s="86">
        <f t="shared" si="5"/>
        <v>-44.7</v>
      </c>
      <c r="G38" s="19"/>
      <c r="H38" s="153" t="e">
        <f aca="true" t="shared" si="6" ref="H38:H69">D38/G38*100</f>
        <v>#DIV/0!</v>
      </c>
    </row>
    <row r="39" spans="1:8" ht="15" customHeight="1" hidden="1" thickBot="1">
      <c r="A39" s="32" t="s">
        <v>87</v>
      </c>
      <c r="B39" s="106" t="s">
        <v>67</v>
      </c>
      <c r="C39" s="126">
        <v>853.9</v>
      </c>
      <c r="D39" s="19">
        <v>229.9</v>
      </c>
      <c r="E39" s="18">
        <f t="shared" si="3"/>
        <v>26.923527345122384</v>
      </c>
      <c r="F39" s="86">
        <f t="shared" si="5"/>
        <v>-624</v>
      </c>
      <c r="G39" s="19">
        <v>229.9</v>
      </c>
      <c r="H39" s="153">
        <f t="shared" si="6"/>
        <v>100</v>
      </c>
    </row>
    <row r="40" spans="1:8" ht="96.75" customHeight="1" hidden="1" thickBot="1">
      <c r="A40" s="32" t="s">
        <v>124</v>
      </c>
      <c r="B40" s="106" t="s">
        <v>139</v>
      </c>
      <c r="C40" s="126"/>
      <c r="D40" s="19"/>
      <c r="E40" s="18" t="e">
        <f t="shared" si="3"/>
        <v>#DIV/0!</v>
      </c>
      <c r="F40" s="86">
        <f t="shared" si="5"/>
        <v>0</v>
      </c>
      <c r="G40" s="19"/>
      <c r="H40" s="153" t="e">
        <f t="shared" si="6"/>
        <v>#DIV/0!</v>
      </c>
    </row>
    <row r="41" spans="1:8" ht="32.25" customHeight="1" hidden="1" thickBot="1">
      <c r="A41" s="28" t="s">
        <v>98</v>
      </c>
      <c r="B41" s="109" t="s">
        <v>90</v>
      </c>
      <c r="C41" s="125">
        <f>SUM(C42:C44)</f>
        <v>4758.8</v>
      </c>
      <c r="D41" s="15">
        <f>SUM(D42:D44)</f>
        <v>3539.2</v>
      </c>
      <c r="E41" s="16">
        <f t="shared" si="3"/>
        <v>74.37169034210305</v>
      </c>
      <c r="F41" s="51">
        <f t="shared" si="5"/>
        <v>-1219.6000000000004</v>
      </c>
      <c r="G41" s="15">
        <f>SUM(G42:G44)</f>
        <v>3539.2</v>
      </c>
      <c r="H41" s="151">
        <f t="shared" si="6"/>
        <v>100</v>
      </c>
    </row>
    <row r="42" spans="1:8" ht="15" customHeight="1" hidden="1" thickBot="1">
      <c r="A42" s="32" t="s">
        <v>10</v>
      </c>
      <c r="B42" s="106" t="s">
        <v>9</v>
      </c>
      <c r="C42" s="126">
        <v>4266.6</v>
      </c>
      <c r="D42" s="17">
        <v>3284.7</v>
      </c>
      <c r="E42" s="18">
        <f t="shared" si="3"/>
        <v>76.9863591618619</v>
      </c>
      <c r="F42" s="86">
        <f t="shared" si="5"/>
        <v>-981.9000000000005</v>
      </c>
      <c r="G42" s="17">
        <v>3284.7</v>
      </c>
      <c r="H42" s="153">
        <f t="shared" si="6"/>
        <v>100</v>
      </c>
    </row>
    <row r="43" spans="1:8" ht="15.75" customHeight="1" hidden="1" thickBot="1">
      <c r="A43" s="33"/>
      <c r="B43" s="106" t="s">
        <v>11</v>
      </c>
      <c r="C43" s="126">
        <v>492.2</v>
      </c>
      <c r="D43" s="19">
        <v>254.5</v>
      </c>
      <c r="E43" s="18">
        <f t="shared" si="3"/>
        <v>51.7066233238521</v>
      </c>
      <c r="F43" s="86">
        <f t="shared" si="5"/>
        <v>-237.7</v>
      </c>
      <c r="G43" s="19">
        <v>254.5</v>
      </c>
      <c r="H43" s="153">
        <f t="shared" si="6"/>
        <v>100</v>
      </c>
    </row>
    <row r="44" spans="1:8" s="3" customFormat="1" ht="14.25" customHeight="1" hidden="1">
      <c r="A44" s="32" t="s">
        <v>10</v>
      </c>
      <c r="B44" s="106" t="s">
        <v>99</v>
      </c>
      <c r="C44" s="126"/>
      <c r="D44" s="19"/>
      <c r="E44" s="18" t="e">
        <f t="shared" si="3"/>
        <v>#DIV/0!</v>
      </c>
      <c r="F44" s="86">
        <f t="shared" si="5"/>
        <v>0</v>
      </c>
      <c r="G44" s="19"/>
      <c r="H44" s="151" t="e">
        <f t="shared" si="6"/>
        <v>#DIV/0!</v>
      </c>
    </row>
    <row r="45" spans="1:8" ht="15" customHeight="1" hidden="1" thickBot="1">
      <c r="A45" s="28" t="s">
        <v>13</v>
      </c>
      <c r="B45" s="105" t="s">
        <v>12</v>
      </c>
      <c r="C45" s="125">
        <f>C46+C47+C48</f>
        <v>180</v>
      </c>
      <c r="D45" s="15">
        <f>D46+D47+D48</f>
        <v>83.7</v>
      </c>
      <c r="E45" s="22">
        <f t="shared" si="3"/>
        <v>46.5</v>
      </c>
      <c r="F45" s="51">
        <f t="shared" si="5"/>
        <v>-96.3</v>
      </c>
      <c r="G45" s="15">
        <f>G46+G47+G48</f>
        <v>83.7</v>
      </c>
      <c r="H45" s="151">
        <f t="shared" si="6"/>
        <v>100</v>
      </c>
    </row>
    <row r="46" spans="1:8" ht="17.25" customHeight="1" hidden="1" thickBot="1">
      <c r="A46" s="34" t="s">
        <v>62</v>
      </c>
      <c r="B46" s="110" t="s">
        <v>82</v>
      </c>
      <c r="C46" s="129"/>
      <c r="D46" s="20"/>
      <c r="E46" s="18" t="e">
        <f t="shared" si="3"/>
        <v>#DIV/0!</v>
      </c>
      <c r="F46" s="54">
        <f t="shared" si="5"/>
        <v>0</v>
      </c>
      <c r="G46" s="20"/>
      <c r="H46" s="153" t="e">
        <f t="shared" si="6"/>
        <v>#DIV/0!</v>
      </c>
    </row>
    <row r="47" spans="1:8" s="3" customFormat="1" ht="20.25" customHeight="1" hidden="1" thickBot="1">
      <c r="A47" s="32" t="s">
        <v>63</v>
      </c>
      <c r="B47" s="106" t="s">
        <v>27</v>
      </c>
      <c r="C47" s="126">
        <v>180</v>
      </c>
      <c r="D47" s="19">
        <v>83.7</v>
      </c>
      <c r="E47" s="18">
        <f t="shared" si="3"/>
        <v>46.5</v>
      </c>
      <c r="F47" s="86">
        <f t="shared" si="5"/>
        <v>-96.3</v>
      </c>
      <c r="G47" s="19">
        <v>83.7</v>
      </c>
      <c r="H47" s="153">
        <f t="shared" si="6"/>
        <v>100</v>
      </c>
    </row>
    <row r="48" spans="1:8" s="3" customFormat="1" ht="15.75" customHeight="1" hidden="1">
      <c r="A48" s="32"/>
      <c r="B48" s="106" t="s">
        <v>14</v>
      </c>
      <c r="C48" s="127"/>
      <c r="D48" s="17"/>
      <c r="E48" s="21">
        <f>ROUND(IF(D48=0,0,D48/C48),3)</f>
        <v>0</v>
      </c>
      <c r="F48" s="86">
        <f t="shared" si="5"/>
        <v>0</v>
      </c>
      <c r="G48" s="17"/>
      <c r="H48" s="151" t="e">
        <f t="shared" si="6"/>
        <v>#DIV/0!</v>
      </c>
    </row>
    <row r="49" spans="1:8" s="3" customFormat="1" ht="14.25" customHeight="1" hidden="1" thickBot="1">
      <c r="A49" s="28" t="s">
        <v>16</v>
      </c>
      <c r="B49" s="105" t="s">
        <v>15</v>
      </c>
      <c r="C49" s="125">
        <v>4414.7</v>
      </c>
      <c r="D49" s="15">
        <v>2753.9</v>
      </c>
      <c r="E49" s="16">
        <f aca="true" t="shared" si="7" ref="E49:E57">D49/C49*100</f>
        <v>62.38022968718147</v>
      </c>
      <c r="F49" s="16">
        <f t="shared" si="5"/>
        <v>-1660.7999999999997</v>
      </c>
      <c r="G49" s="15">
        <v>2753.9</v>
      </c>
      <c r="H49" s="151">
        <f t="shared" si="6"/>
        <v>100</v>
      </c>
    </row>
    <row r="50" spans="1:8" ht="49.5" customHeight="1" hidden="1" thickBot="1">
      <c r="A50" s="32"/>
      <c r="B50" s="106" t="s">
        <v>91</v>
      </c>
      <c r="C50" s="126">
        <f>C49-C51</f>
        <v>3768.2999999999997</v>
      </c>
      <c r="D50" s="126">
        <f>D49-D51</f>
        <v>2283.6</v>
      </c>
      <c r="E50" s="18">
        <f t="shared" si="7"/>
        <v>60.600270679086066</v>
      </c>
      <c r="F50" s="86">
        <f t="shared" si="5"/>
        <v>-1484.6999999999998</v>
      </c>
      <c r="G50" s="126">
        <f>G49-G51</f>
        <v>2283.6</v>
      </c>
      <c r="H50" s="153">
        <f t="shared" si="6"/>
        <v>100</v>
      </c>
    </row>
    <row r="51" spans="1:8" s="3" customFormat="1" ht="30.75" customHeight="1" hidden="1" thickBot="1">
      <c r="A51" s="32"/>
      <c r="B51" s="106" t="s">
        <v>92</v>
      </c>
      <c r="C51" s="130">
        <v>646.4</v>
      </c>
      <c r="D51" s="89">
        <v>470.3</v>
      </c>
      <c r="E51" s="18">
        <f t="shared" si="7"/>
        <v>72.75680693069307</v>
      </c>
      <c r="F51" s="86">
        <f t="shared" si="5"/>
        <v>-176.09999999999997</v>
      </c>
      <c r="G51" s="89">
        <v>470.3</v>
      </c>
      <c r="H51" s="153">
        <f t="shared" si="6"/>
        <v>100</v>
      </c>
    </row>
    <row r="52" spans="1:8" s="3" customFormat="1" ht="57.75" customHeight="1" hidden="1">
      <c r="A52" s="35" t="s">
        <v>45</v>
      </c>
      <c r="B52" s="111" t="s">
        <v>46</v>
      </c>
      <c r="C52" s="131"/>
      <c r="D52" s="90"/>
      <c r="E52" s="22" t="e">
        <f t="shared" si="7"/>
        <v>#DIV/0!</v>
      </c>
      <c r="F52" s="91">
        <f t="shared" si="5"/>
        <v>0</v>
      </c>
      <c r="G52" s="90"/>
      <c r="H52" s="151" t="e">
        <f t="shared" si="6"/>
        <v>#DIV/0!</v>
      </c>
    </row>
    <row r="53" spans="1:8" s="10" customFormat="1" ht="20.25" customHeight="1" hidden="1" thickBot="1">
      <c r="A53" s="28" t="s">
        <v>47</v>
      </c>
      <c r="B53" s="105" t="s">
        <v>68</v>
      </c>
      <c r="C53" s="125"/>
      <c r="D53" s="15"/>
      <c r="E53" s="16" t="e">
        <f t="shared" si="7"/>
        <v>#DIV/0!</v>
      </c>
      <c r="F53" s="51">
        <f t="shared" si="5"/>
        <v>0</v>
      </c>
      <c r="G53" s="15"/>
      <c r="H53" s="151" t="e">
        <f t="shared" si="6"/>
        <v>#DIV/0!</v>
      </c>
    </row>
    <row r="54" spans="1:8" ht="23.25" customHeight="1" hidden="1" thickBot="1">
      <c r="A54" s="28" t="s">
        <v>17</v>
      </c>
      <c r="B54" s="112" t="s">
        <v>116</v>
      </c>
      <c r="C54" s="125">
        <f>C55+C56+C57+C59+C58</f>
        <v>2174.9</v>
      </c>
      <c r="D54" s="15">
        <f>D55+D56+D57+D59+D58</f>
        <v>1231.1</v>
      </c>
      <c r="E54" s="16">
        <f t="shared" si="7"/>
        <v>56.60490137477584</v>
      </c>
      <c r="F54" s="16">
        <f t="shared" si="5"/>
        <v>-943.8000000000002</v>
      </c>
      <c r="G54" s="15">
        <f>G55+G56+G57+G59+G58</f>
        <v>1231.1</v>
      </c>
      <c r="H54" s="151">
        <f t="shared" si="6"/>
        <v>100</v>
      </c>
    </row>
    <row r="55" spans="1:8" s="3" customFormat="1" ht="32.25" customHeight="1" hidden="1" thickBot="1">
      <c r="A55" s="32" t="s">
        <v>22</v>
      </c>
      <c r="B55" s="106" t="s">
        <v>96</v>
      </c>
      <c r="C55" s="126">
        <v>231.4</v>
      </c>
      <c r="D55" s="19">
        <v>36.5</v>
      </c>
      <c r="E55" s="18">
        <f t="shared" si="7"/>
        <v>15.773552290406222</v>
      </c>
      <c r="F55" s="86">
        <f t="shared" si="5"/>
        <v>-194.9</v>
      </c>
      <c r="G55" s="19">
        <v>36.5</v>
      </c>
      <c r="H55" s="153">
        <f t="shared" si="6"/>
        <v>100</v>
      </c>
    </row>
    <row r="56" spans="1:8" s="3" customFormat="1" ht="36" customHeight="1" hidden="1" thickBot="1">
      <c r="A56" s="32" t="s">
        <v>114</v>
      </c>
      <c r="B56" s="106" t="s">
        <v>115</v>
      </c>
      <c r="C56" s="126">
        <v>62.5</v>
      </c>
      <c r="D56" s="19">
        <v>30.8</v>
      </c>
      <c r="E56" s="18">
        <f t="shared" si="7"/>
        <v>49.28</v>
      </c>
      <c r="F56" s="86">
        <f t="shared" si="5"/>
        <v>-31.7</v>
      </c>
      <c r="G56" s="19">
        <v>30.8</v>
      </c>
      <c r="H56" s="153">
        <f t="shared" si="6"/>
        <v>100</v>
      </c>
    </row>
    <row r="57" spans="1:8" s="3" customFormat="1" ht="30.75" customHeight="1" hidden="1" thickBot="1">
      <c r="A57" s="32" t="s">
        <v>23</v>
      </c>
      <c r="B57" s="78" t="s">
        <v>56</v>
      </c>
      <c r="C57" s="126">
        <v>1881</v>
      </c>
      <c r="D57" s="19">
        <v>1163.8</v>
      </c>
      <c r="E57" s="18">
        <f t="shared" si="7"/>
        <v>61.87134502923976</v>
      </c>
      <c r="F57" s="86">
        <f t="shared" si="5"/>
        <v>-717.2</v>
      </c>
      <c r="G57" s="19">
        <v>1163.8</v>
      </c>
      <c r="H57" s="153">
        <f t="shared" si="6"/>
        <v>100</v>
      </c>
    </row>
    <row r="58" spans="1:8" s="3" customFormat="1" ht="29.25" customHeight="1" hidden="1" thickBot="1">
      <c r="A58" s="32" t="s">
        <v>25</v>
      </c>
      <c r="B58" s="78" t="s">
        <v>140</v>
      </c>
      <c r="C58" s="126"/>
      <c r="D58" s="19"/>
      <c r="E58" s="18"/>
      <c r="F58" s="86"/>
      <c r="G58" s="19"/>
      <c r="H58" s="153" t="e">
        <f t="shared" si="6"/>
        <v>#DIV/0!</v>
      </c>
    </row>
    <row r="59" spans="1:8" s="3" customFormat="1" ht="31.5" customHeight="1" hidden="1" thickBot="1">
      <c r="A59" s="32" t="s">
        <v>44</v>
      </c>
      <c r="B59" s="79" t="s">
        <v>133</v>
      </c>
      <c r="C59" s="126"/>
      <c r="D59" s="19"/>
      <c r="E59" s="160" t="e">
        <f>D59/C59*100</f>
        <v>#DIV/0!</v>
      </c>
      <c r="F59" s="86">
        <f>D59-C59</f>
        <v>0</v>
      </c>
      <c r="G59" s="19"/>
      <c r="H59" s="153" t="e">
        <f t="shared" si="6"/>
        <v>#DIV/0!</v>
      </c>
    </row>
    <row r="60" spans="1:8" s="3" customFormat="1" ht="2.25" customHeight="1" hidden="1" thickBot="1">
      <c r="A60" s="74" t="s">
        <v>134</v>
      </c>
      <c r="B60" s="113" t="s">
        <v>135</v>
      </c>
      <c r="C60" s="132"/>
      <c r="D60" s="73"/>
      <c r="E60" s="22"/>
      <c r="F60" s="92"/>
      <c r="G60" s="73"/>
      <c r="H60" s="151" t="e">
        <f t="shared" si="6"/>
        <v>#DIV/0!</v>
      </c>
    </row>
    <row r="61" spans="1:8" s="3" customFormat="1" ht="65.25" customHeight="1" hidden="1" thickBot="1">
      <c r="A61" s="63" t="s">
        <v>129</v>
      </c>
      <c r="B61" s="114" t="s">
        <v>130</v>
      </c>
      <c r="C61" s="133"/>
      <c r="D61" s="64"/>
      <c r="E61" s="65" t="e">
        <f aca="true" t="shared" si="8" ref="E61:E72">D61/C61*100</f>
        <v>#DIV/0!</v>
      </c>
      <c r="F61" s="93">
        <f aca="true" t="shared" si="9" ref="F61:F72">D61-C61</f>
        <v>0</v>
      </c>
      <c r="G61" s="64"/>
      <c r="H61" s="151" t="e">
        <f t="shared" si="6"/>
        <v>#DIV/0!</v>
      </c>
    </row>
    <row r="62" spans="1:8" s="3" customFormat="1" ht="15.75" customHeight="1" hidden="1" thickBot="1">
      <c r="A62" s="28" t="s">
        <v>58</v>
      </c>
      <c r="B62" s="105" t="s">
        <v>77</v>
      </c>
      <c r="C62" s="125">
        <v>381.5</v>
      </c>
      <c r="D62" s="66"/>
      <c r="E62" s="16">
        <f t="shared" si="8"/>
        <v>0</v>
      </c>
      <c r="F62" s="16">
        <f t="shared" si="9"/>
        <v>-381.5</v>
      </c>
      <c r="G62" s="66"/>
      <c r="H62" s="151" t="e">
        <f t="shared" si="6"/>
        <v>#DIV/0!</v>
      </c>
    </row>
    <row r="63" spans="1:14" s="9" customFormat="1" ht="17.25" customHeight="1" hidden="1" thickBot="1">
      <c r="A63" s="28" t="s">
        <v>29</v>
      </c>
      <c r="B63" s="112" t="s">
        <v>28</v>
      </c>
      <c r="C63" s="125">
        <v>342.3</v>
      </c>
      <c r="D63" s="15">
        <v>170</v>
      </c>
      <c r="E63" s="16">
        <f t="shared" si="8"/>
        <v>49.66403739409874</v>
      </c>
      <c r="F63" s="51">
        <f t="shared" si="9"/>
        <v>-172.3</v>
      </c>
      <c r="G63" s="15">
        <v>170</v>
      </c>
      <c r="H63" s="151">
        <f t="shared" si="6"/>
        <v>100</v>
      </c>
      <c r="I63" s="8"/>
      <c r="J63" s="8"/>
      <c r="K63" s="8"/>
      <c r="L63" s="8"/>
      <c r="M63" s="8"/>
      <c r="N63" s="8"/>
    </row>
    <row r="64" spans="1:8" s="4" customFormat="1" ht="60" customHeight="1" hidden="1">
      <c r="A64" s="28" t="s">
        <v>41</v>
      </c>
      <c r="B64" s="105" t="s">
        <v>69</v>
      </c>
      <c r="C64" s="125"/>
      <c r="D64" s="94"/>
      <c r="E64" s="16" t="e">
        <f t="shared" si="8"/>
        <v>#DIV/0!</v>
      </c>
      <c r="F64" s="51">
        <f t="shared" si="9"/>
        <v>0</v>
      </c>
      <c r="G64" s="94"/>
      <c r="H64" s="151" t="e">
        <f t="shared" si="6"/>
        <v>#DIV/0!</v>
      </c>
    </row>
    <row r="65" spans="1:8" s="3" customFormat="1" ht="19.5" customHeight="1" hidden="1" thickBot="1">
      <c r="A65" s="28" t="s">
        <v>32</v>
      </c>
      <c r="B65" s="105" t="s">
        <v>70</v>
      </c>
      <c r="C65" s="125">
        <v>244.4</v>
      </c>
      <c r="D65" s="15">
        <v>240.6</v>
      </c>
      <c r="E65" s="16">
        <f t="shared" si="8"/>
        <v>98.44517184942715</v>
      </c>
      <c r="F65" s="51">
        <f t="shared" si="9"/>
        <v>-3.8000000000000114</v>
      </c>
      <c r="G65" s="15">
        <v>240.6</v>
      </c>
      <c r="H65" s="151">
        <f t="shared" si="6"/>
        <v>100</v>
      </c>
    </row>
    <row r="66" spans="1:8" s="3" customFormat="1" ht="14.25" customHeight="1" hidden="1">
      <c r="A66" s="28"/>
      <c r="B66" s="115" t="s">
        <v>40</v>
      </c>
      <c r="C66" s="125"/>
      <c r="D66" s="15"/>
      <c r="E66" s="16" t="e">
        <f t="shared" si="8"/>
        <v>#DIV/0!</v>
      </c>
      <c r="F66" s="51">
        <f t="shared" si="9"/>
        <v>0</v>
      </c>
      <c r="G66" s="15"/>
      <c r="H66" s="151" t="e">
        <f t="shared" si="6"/>
        <v>#DIV/0!</v>
      </c>
    </row>
    <row r="67" spans="1:8" s="3" customFormat="1" ht="16.5" customHeight="1" hidden="1" thickBot="1">
      <c r="A67" s="28" t="s">
        <v>48</v>
      </c>
      <c r="B67" s="104" t="s">
        <v>71</v>
      </c>
      <c r="C67" s="125">
        <v>23.4</v>
      </c>
      <c r="D67" s="15">
        <v>14.6</v>
      </c>
      <c r="E67" s="16">
        <f t="shared" si="8"/>
        <v>62.39316239316239</v>
      </c>
      <c r="F67" s="51">
        <f t="shared" si="9"/>
        <v>-8.799999999999999</v>
      </c>
      <c r="G67" s="15">
        <v>14.6</v>
      </c>
      <c r="H67" s="151">
        <f t="shared" si="6"/>
        <v>100</v>
      </c>
    </row>
    <row r="68" spans="1:8" ht="47.25" customHeight="1" hidden="1">
      <c r="A68" s="42" t="s">
        <v>33</v>
      </c>
      <c r="B68" s="116" t="s">
        <v>72</v>
      </c>
      <c r="C68" s="134"/>
      <c r="D68" s="15"/>
      <c r="E68" s="16" t="e">
        <f t="shared" si="8"/>
        <v>#DIV/0!</v>
      </c>
      <c r="F68" s="51">
        <f t="shared" si="9"/>
        <v>0</v>
      </c>
      <c r="G68" s="15"/>
      <c r="H68" s="151" t="e">
        <f t="shared" si="6"/>
        <v>#DIV/0!</v>
      </c>
    </row>
    <row r="69" spans="1:8" ht="47.25" customHeight="1" hidden="1">
      <c r="A69" s="52" t="s">
        <v>117</v>
      </c>
      <c r="B69" s="117" t="s">
        <v>118</v>
      </c>
      <c r="C69" s="125"/>
      <c r="D69" s="15"/>
      <c r="E69" s="16" t="e">
        <f t="shared" si="8"/>
        <v>#DIV/0!</v>
      </c>
      <c r="F69" s="51">
        <f t="shared" si="9"/>
        <v>0</v>
      </c>
      <c r="G69" s="15"/>
      <c r="H69" s="151" t="e">
        <f t="shared" si="6"/>
        <v>#DIV/0!</v>
      </c>
    </row>
    <row r="70" spans="1:8" ht="48" customHeight="1" hidden="1" thickBot="1">
      <c r="A70" s="52" t="s">
        <v>41</v>
      </c>
      <c r="B70" s="105" t="s">
        <v>69</v>
      </c>
      <c r="C70" s="135"/>
      <c r="D70" s="15"/>
      <c r="E70" s="16" t="e">
        <f t="shared" si="8"/>
        <v>#DIV/0!</v>
      </c>
      <c r="F70" s="51">
        <f t="shared" si="9"/>
        <v>0</v>
      </c>
      <c r="G70" s="15"/>
      <c r="H70" s="151" t="e">
        <f>D70/G70*100</f>
        <v>#DIV/0!</v>
      </c>
    </row>
    <row r="71" spans="1:9" ht="30" customHeight="1" hidden="1" thickBot="1">
      <c r="A71" s="68" t="s">
        <v>76</v>
      </c>
      <c r="B71" s="118" t="s">
        <v>73</v>
      </c>
      <c r="C71" s="83">
        <f>C70+C67+C65+C63+C62+C61+C54+C53+C49+C45+C41+C32+C11+C7+C6+C4</f>
        <v>127761.20000000001</v>
      </c>
      <c r="D71" s="95">
        <f>D70+D67+D65+D63+D62+D61+D54+D53+D49+D45+D41+D32+D11+D7+D6+D4</f>
        <v>106869.00000000001</v>
      </c>
      <c r="E71" s="96">
        <f t="shared" si="8"/>
        <v>83.64746104451118</v>
      </c>
      <c r="F71" s="97">
        <f t="shared" si="9"/>
        <v>-20892.199999999997</v>
      </c>
      <c r="G71" s="95">
        <f>G70+G67+G65+G63+G62+G61+G54+G53+G49+G45+G41+G32+G11+G7+G6+G4</f>
        <v>106869.00000000001</v>
      </c>
      <c r="H71" s="154">
        <f>D71/G71*100</f>
        <v>100</v>
      </c>
      <c r="I71" s="53"/>
    </row>
    <row r="72" spans="1:8" ht="0.75" customHeight="1" thickBot="1">
      <c r="A72" s="69" t="s">
        <v>50</v>
      </c>
      <c r="B72" s="326" t="s">
        <v>104</v>
      </c>
      <c r="C72" s="136"/>
      <c r="D72" s="70"/>
      <c r="E72" s="54" t="e">
        <f t="shared" si="8"/>
        <v>#DIV/0!</v>
      </c>
      <c r="F72" s="57">
        <f t="shared" si="9"/>
        <v>0</v>
      </c>
      <c r="G72" s="70"/>
      <c r="H72" s="152" t="e">
        <f>D72/G72*100</f>
        <v>#DIV/0!</v>
      </c>
    </row>
    <row r="73" spans="1:8" s="5" customFormat="1" ht="25.5" customHeight="1" thickBot="1">
      <c r="A73" s="82" t="s">
        <v>84</v>
      </c>
      <c r="B73" s="327"/>
      <c r="C73" s="309"/>
      <c r="D73" s="85"/>
      <c r="E73" s="85"/>
      <c r="F73" s="85"/>
      <c r="G73" s="85"/>
      <c r="H73" s="152"/>
    </row>
    <row r="74" spans="1:8" ht="99" customHeight="1" hidden="1" thickBot="1">
      <c r="A74" s="290" t="s">
        <v>79</v>
      </c>
      <c r="B74" s="328" t="s">
        <v>57</v>
      </c>
      <c r="C74" s="310" t="s">
        <v>150</v>
      </c>
      <c r="D74" s="84" t="s">
        <v>148</v>
      </c>
      <c r="E74" s="84" t="s">
        <v>106</v>
      </c>
      <c r="F74" s="84" t="s">
        <v>1</v>
      </c>
      <c r="G74" s="84" t="s">
        <v>148</v>
      </c>
      <c r="H74" s="144" t="s">
        <v>149</v>
      </c>
    </row>
    <row r="75" spans="1:8" s="6" customFormat="1" ht="32.25" customHeight="1" thickBot="1">
      <c r="A75" s="291"/>
      <c r="B75" s="398" t="s">
        <v>83</v>
      </c>
      <c r="C75" s="176">
        <v>36109.68394</v>
      </c>
      <c r="D75" s="183">
        <v>34126.33858</v>
      </c>
      <c r="E75" s="16">
        <f>D75/C75*100</f>
        <v>94.50744192805583</v>
      </c>
      <c r="F75" s="16">
        <f aca="true" t="shared" si="10" ref="F75:F86">D75-C75</f>
        <v>-1983.3453599999993</v>
      </c>
      <c r="G75" s="183">
        <v>37412.41</v>
      </c>
      <c r="H75" s="151">
        <f aca="true" t="shared" si="11" ref="H75:H121">D75/G75*100</f>
        <v>91.21662726352031</v>
      </c>
    </row>
    <row r="76" spans="1:8" s="6" customFormat="1" ht="31.5" customHeight="1" hidden="1">
      <c r="A76" s="292"/>
      <c r="B76" s="329" t="s">
        <v>137</v>
      </c>
      <c r="C76" s="311">
        <f>SUM(C77:C79)</f>
        <v>0</v>
      </c>
      <c r="D76" s="48"/>
      <c r="E76" s="54" t="e">
        <f aca="true" t="shared" si="12" ref="E76:E82">D76/C76*100</f>
        <v>#DIV/0!</v>
      </c>
      <c r="F76" s="54">
        <f t="shared" si="10"/>
        <v>0</v>
      </c>
      <c r="G76" s="48"/>
      <c r="H76" s="152" t="e">
        <f t="shared" si="11"/>
        <v>#DIV/0!</v>
      </c>
    </row>
    <row r="77" spans="1:8" s="6" customFormat="1" ht="94.5" customHeight="1" hidden="1" thickBot="1">
      <c r="A77" s="293">
        <v>90203</v>
      </c>
      <c r="B77" s="330" t="s">
        <v>153</v>
      </c>
      <c r="C77" s="176"/>
      <c r="D77" s="183"/>
      <c r="E77" s="16" t="e">
        <f t="shared" si="12"/>
        <v>#DIV/0!</v>
      </c>
      <c r="F77" s="16">
        <f t="shared" si="10"/>
        <v>0</v>
      </c>
      <c r="G77" s="183"/>
      <c r="H77" s="151" t="e">
        <f t="shared" si="11"/>
        <v>#DIV/0!</v>
      </c>
    </row>
    <row r="78" spans="1:8" s="6" customFormat="1" ht="63.75" customHeight="1" hidden="1" thickBot="1">
      <c r="A78" s="293">
        <v>100602</v>
      </c>
      <c r="B78" s="330" t="s">
        <v>154</v>
      </c>
      <c r="C78" s="176"/>
      <c r="D78" s="183"/>
      <c r="E78" s="16" t="e">
        <f t="shared" si="12"/>
        <v>#DIV/0!</v>
      </c>
      <c r="F78" s="16">
        <f t="shared" si="10"/>
        <v>0</v>
      </c>
      <c r="G78" s="183"/>
      <c r="H78" s="151" t="e">
        <f t="shared" si="11"/>
        <v>#DIV/0!</v>
      </c>
    </row>
    <row r="79" spans="1:8" s="6" customFormat="1" ht="18" customHeight="1" hidden="1" thickBot="1">
      <c r="A79" s="294">
        <v>250380</v>
      </c>
      <c r="B79" s="330" t="s">
        <v>158</v>
      </c>
      <c r="C79" s="176"/>
      <c r="D79" s="163"/>
      <c r="E79" s="16" t="e">
        <f t="shared" si="12"/>
        <v>#DIV/0!</v>
      </c>
      <c r="F79" s="51">
        <f t="shared" si="10"/>
        <v>0</v>
      </c>
      <c r="G79" s="163"/>
      <c r="H79" s="151" t="e">
        <f t="shared" si="11"/>
        <v>#DIV/0!</v>
      </c>
    </row>
    <row r="80" spans="1:8" s="6" customFormat="1" ht="30.75" customHeight="1" thickBot="1">
      <c r="A80" s="295"/>
      <c r="B80" s="331" t="s">
        <v>136</v>
      </c>
      <c r="C80" s="312">
        <f>C81+C82+C89+C94+C98+C108+C114+C117+C139+C147</f>
        <v>224025.56742</v>
      </c>
      <c r="D80" s="312">
        <f>D81+D82+D89+D94+D98+D108+D114+D117+D139+D147</f>
        <v>207554.08665</v>
      </c>
      <c r="E80" s="16">
        <f t="shared" si="12"/>
        <v>92.64749958690228</v>
      </c>
      <c r="F80" s="16">
        <f t="shared" si="10"/>
        <v>-16471.480769999995</v>
      </c>
      <c r="G80" s="312">
        <f>G81+G82+G89+G94+G98+G108+G114+G117+G139+G147</f>
        <v>97728.557</v>
      </c>
      <c r="H80" s="151">
        <f t="shared" si="11"/>
        <v>212.37813492938406</v>
      </c>
    </row>
    <row r="81" spans="1:8" s="6" customFormat="1" ht="24" customHeight="1" thickBot="1">
      <c r="A81" s="396" t="s">
        <v>253</v>
      </c>
      <c r="B81" s="399" t="s">
        <v>252</v>
      </c>
      <c r="C81" s="176">
        <v>1528.49032</v>
      </c>
      <c r="D81" s="164">
        <v>1499.9087</v>
      </c>
      <c r="E81" s="16">
        <f t="shared" si="12"/>
        <v>98.13007517116627</v>
      </c>
      <c r="F81" s="16">
        <f t="shared" si="10"/>
        <v>-28.581620000000157</v>
      </c>
      <c r="G81" s="164">
        <v>1775.903</v>
      </c>
      <c r="H81" s="151">
        <f t="shared" si="11"/>
        <v>84.45893159705231</v>
      </c>
    </row>
    <row r="82" spans="1:8" s="6" customFormat="1" ht="19.5" customHeight="1" thickBot="1">
      <c r="A82" s="296" t="s">
        <v>217</v>
      </c>
      <c r="B82" s="332" t="s">
        <v>125</v>
      </c>
      <c r="C82" s="176">
        <f>SUM(C83:C88)</f>
        <v>33331.39831999999</v>
      </c>
      <c r="D82" s="162">
        <f>SUM(D83:D88)</f>
        <v>31641.09549</v>
      </c>
      <c r="E82" s="16">
        <f t="shared" si="12"/>
        <v>94.92879712464463</v>
      </c>
      <c r="F82" s="16">
        <f t="shared" si="10"/>
        <v>-1690.3028299999933</v>
      </c>
      <c r="G82" s="162">
        <f>SUM(G83:G88)</f>
        <v>9358.393000000002</v>
      </c>
      <c r="H82" s="151">
        <f t="shared" si="11"/>
        <v>338.1039403880559</v>
      </c>
    </row>
    <row r="83" spans="1:8" s="6" customFormat="1" ht="21" customHeight="1" thickBot="1">
      <c r="A83" s="297" t="s">
        <v>240</v>
      </c>
      <c r="B83" s="333" t="s">
        <v>241</v>
      </c>
      <c r="C83" s="313">
        <v>15169.87427</v>
      </c>
      <c r="D83" s="142">
        <v>14668.65439</v>
      </c>
      <c r="E83" s="98">
        <f aca="true" t="shared" si="13" ref="E83:E111">D83/C83*100</f>
        <v>96.69595231259619</v>
      </c>
      <c r="F83" s="98">
        <f t="shared" si="10"/>
        <v>-501.21988000000056</v>
      </c>
      <c r="G83" s="142">
        <v>4104.863</v>
      </c>
      <c r="H83" s="153">
        <f t="shared" si="11"/>
        <v>357.3482084542163</v>
      </c>
    </row>
    <row r="84" spans="1:8" s="6" customFormat="1" ht="78.75" customHeight="1" thickBot="1">
      <c r="A84" s="297" t="s">
        <v>242</v>
      </c>
      <c r="B84" s="334" t="s">
        <v>243</v>
      </c>
      <c r="C84" s="313">
        <v>16390.92305</v>
      </c>
      <c r="D84" s="142">
        <v>15232.3547</v>
      </c>
      <c r="E84" s="18">
        <f t="shared" si="13"/>
        <v>92.93164670186161</v>
      </c>
      <c r="F84" s="18">
        <f t="shared" si="10"/>
        <v>-1158.5683500000014</v>
      </c>
      <c r="G84" s="142">
        <v>3997.549</v>
      </c>
      <c r="H84" s="153">
        <f t="shared" si="11"/>
        <v>381.04235120069825</v>
      </c>
    </row>
    <row r="85" spans="1:8" s="6" customFormat="1" ht="64.5" customHeight="1" thickBot="1">
      <c r="A85" s="297" t="s">
        <v>244</v>
      </c>
      <c r="B85" s="334" t="s">
        <v>312</v>
      </c>
      <c r="C85" s="313">
        <v>1658.61</v>
      </c>
      <c r="D85" s="142">
        <v>1629.5024</v>
      </c>
      <c r="E85" s="18">
        <f t="shared" si="13"/>
        <v>98.24506062305184</v>
      </c>
      <c r="F85" s="18">
        <f t="shared" si="10"/>
        <v>-29.10759999999982</v>
      </c>
      <c r="G85" s="142">
        <v>697.556</v>
      </c>
      <c r="H85" s="153">
        <f t="shared" si="11"/>
        <v>233.60166065520187</v>
      </c>
    </row>
    <row r="86" spans="1:8" s="6" customFormat="1" ht="35.25" customHeight="1" thickBot="1">
      <c r="A86" s="297" t="s">
        <v>319</v>
      </c>
      <c r="B86" s="334" t="s">
        <v>320</v>
      </c>
      <c r="C86" s="313">
        <v>25.85</v>
      </c>
      <c r="D86" s="142">
        <v>25.85</v>
      </c>
      <c r="E86" s="18">
        <f t="shared" si="13"/>
        <v>100</v>
      </c>
      <c r="F86" s="18">
        <f t="shared" si="10"/>
        <v>0</v>
      </c>
      <c r="G86" s="142">
        <v>15.895</v>
      </c>
      <c r="H86" s="153">
        <f t="shared" si="11"/>
        <v>162.62975778546712</v>
      </c>
    </row>
    <row r="87" spans="1:8" s="6" customFormat="1" ht="30.75" customHeight="1" thickBot="1">
      <c r="A87" s="297" t="s">
        <v>389</v>
      </c>
      <c r="B87" s="334" t="s">
        <v>390</v>
      </c>
      <c r="C87" s="313">
        <v>71.477</v>
      </c>
      <c r="D87" s="62">
        <v>70.07</v>
      </c>
      <c r="E87" s="18">
        <f t="shared" si="13"/>
        <v>98.03153461952795</v>
      </c>
      <c r="F87" s="18">
        <f>D87-C87</f>
        <v>-1.4070000000000107</v>
      </c>
      <c r="G87" s="62">
        <v>542.53</v>
      </c>
      <c r="H87" s="152">
        <f t="shared" si="11"/>
        <v>12.915414815770557</v>
      </c>
    </row>
    <row r="88" spans="1:8" s="6" customFormat="1" ht="30.75" customHeight="1" thickBot="1">
      <c r="A88" s="297" t="s">
        <v>428</v>
      </c>
      <c r="B88" s="334" t="s">
        <v>429</v>
      </c>
      <c r="C88" s="314">
        <v>14.664</v>
      </c>
      <c r="D88" s="62">
        <v>14.664</v>
      </c>
      <c r="E88" s="18">
        <f t="shared" si="13"/>
        <v>100</v>
      </c>
      <c r="F88" s="18">
        <f>D88-C88</f>
        <v>0</v>
      </c>
      <c r="G88" s="62"/>
      <c r="H88" s="152" t="e">
        <f t="shared" si="11"/>
        <v>#DIV/0!</v>
      </c>
    </row>
    <row r="89" spans="1:8" s="6" customFormat="1" ht="19.5" customHeight="1" thickBot="1">
      <c r="A89" s="295" t="s">
        <v>218</v>
      </c>
      <c r="B89" s="335" t="s">
        <v>156</v>
      </c>
      <c r="C89" s="177">
        <f>SUM(C90:C93)</f>
        <v>48714.097</v>
      </c>
      <c r="D89" s="166">
        <f>SUM(D90:D93)</f>
        <v>48519.896669999995</v>
      </c>
      <c r="E89" s="165">
        <f t="shared" si="13"/>
        <v>99.60134675184473</v>
      </c>
      <c r="F89" s="165">
        <f>D89-C89</f>
        <v>-194.20033000000694</v>
      </c>
      <c r="G89" s="166">
        <f>SUM(G90:G93)</f>
        <v>18574.867</v>
      </c>
      <c r="H89" s="151">
        <f t="shared" si="11"/>
        <v>261.2126195573836</v>
      </c>
    </row>
    <row r="90" spans="1:8" s="6" customFormat="1" ht="20.25" customHeight="1" thickBot="1">
      <c r="A90" s="298" t="s">
        <v>245</v>
      </c>
      <c r="B90" s="336" t="s">
        <v>246</v>
      </c>
      <c r="C90" s="315">
        <v>42339.097</v>
      </c>
      <c r="D90" s="143">
        <v>42285.07788</v>
      </c>
      <c r="E90" s="181">
        <f t="shared" si="13"/>
        <v>99.87241315042688</v>
      </c>
      <c r="F90" s="181">
        <f aca="true" t="shared" si="14" ref="F90:F99">D90-C90</f>
        <v>-54.01912000000448</v>
      </c>
      <c r="G90" s="143">
        <v>17200.89</v>
      </c>
      <c r="H90" s="159">
        <f t="shared" si="11"/>
        <v>245.83075573415096</v>
      </c>
    </row>
    <row r="91" spans="1:8" s="6" customFormat="1" ht="32.25" customHeight="1" thickBot="1">
      <c r="A91" s="299" t="s">
        <v>277</v>
      </c>
      <c r="B91" s="426" t="s">
        <v>155</v>
      </c>
      <c r="C91" s="316">
        <v>385</v>
      </c>
      <c r="D91" s="143">
        <v>384.93893</v>
      </c>
      <c r="E91" s="181">
        <f t="shared" si="13"/>
        <v>99.98413766233767</v>
      </c>
      <c r="F91" s="181">
        <f t="shared" si="14"/>
        <v>-0.061069999999972424</v>
      </c>
      <c r="G91" s="143">
        <v>1373.977</v>
      </c>
      <c r="H91" s="159">
        <f t="shared" si="11"/>
        <v>28.01640274909988</v>
      </c>
    </row>
    <row r="92" spans="1:8" s="6" customFormat="1" ht="32.25" customHeight="1" thickBot="1">
      <c r="A92" s="299" t="s">
        <v>430</v>
      </c>
      <c r="B92" s="428" t="s">
        <v>431</v>
      </c>
      <c r="C92" s="316">
        <v>5860</v>
      </c>
      <c r="D92" s="315">
        <v>5721.07087</v>
      </c>
      <c r="E92" s="181">
        <f t="shared" si="13"/>
        <v>97.62919573378839</v>
      </c>
      <c r="F92" s="181">
        <f t="shared" si="14"/>
        <v>-138.92913000000044</v>
      </c>
      <c r="G92" s="315"/>
      <c r="H92" s="159" t="e">
        <f t="shared" si="11"/>
        <v>#DIV/0!</v>
      </c>
    </row>
    <row r="93" spans="1:8" s="6" customFormat="1" ht="32.25" customHeight="1" thickBot="1">
      <c r="A93" s="299" t="s">
        <v>432</v>
      </c>
      <c r="B93" s="427" t="s">
        <v>433</v>
      </c>
      <c r="C93" s="316">
        <v>130</v>
      </c>
      <c r="D93" s="315">
        <v>128.80899</v>
      </c>
      <c r="E93" s="181">
        <f t="shared" si="13"/>
        <v>99.08383846153845</v>
      </c>
      <c r="F93" s="181">
        <f t="shared" si="14"/>
        <v>-1.1910100000000057</v>
      </c>
      <c r="G93" s="315"/>
      <c r="H93" s="159" t="e">
        <f t="shared" si="11"/>
        <v>#DIV/0!</v>
      </c>
    </row>
    <row r="94" spans="1:8" s="6" customFormat="1" ht="30" customHeight="1" thickBot="1">
      <c r="A94" s="300" t="s">
        <v>220</v>
      </c>
      <c r="B94" s="335" t="s">
        <v>128</v>
      </c>
      <c r="C94" s="317">
        <f>SUM(C95:C97)</f>
        <v>929.8511</v>
      </c>
      <c r="D94" s="177">
        <f>SUM(D95:D97)</f>
        <v>919.58232</v>
      </c>
      <c r="E94" s="165">
        <f t="shared" si="13"/>
        <v>98.89565329330685</v>
      </c>
      <c r="F94" s="165">
        <f t="shared" si="14"/>
        <v>-10.268779999999992</v>
      </c>
      <c r="G94" s="177">
        <f>SUM(G95:G97)</f>
        <v>654.091</v>
      </c>
      <c r="H94" s="151">
        <f t="shared" si="11"/>
        <v>140.58935530377272</v>
      </c>
    </row>
    <row r="95" spans="1:8" s="6" customFormat="1" ht="48" customHeight="1" thickBot="1">
      <c r="A95" s="301" t="s">
        <v>357</v>
      </c>
      <c r="B95" s="338" t="s">
        <v>358</v>
      </c>
      <c r="C95" s="318">
        <v>84.81</v>
      </c>
      <c r="D95" s="75">
        <v>75.42622</v>
      </c>
      <c r="E95" s="98">
        <f t="shared" si="13"/>
        <v>88.93552647093503</v>
      </c>
      <c r="F95" s="98">
        <f t="shared" si="14"/>
        <v>-9.383780000000002</v>
      </c>
      <c r="G95" s="75"/>
      <c r="H95" s="153" t="e">
        <f t="shared" si="11"/>
        <v>#DIV/0!</v>
      </c>
    </row>
    <row r="96" spans="1:8" s="6" customFormat="1" ht="79.5" customHeight="1" thickBot="1">
      <c r="A96" s="302" t="s">
        <v>227</v>
      </c>
      <c r="B96" s="336" t="s">
        <v>434</v>
      </c>
      <c r="C96" s="318">
        <v>180.733</v>
      </c>
      <c r="D96" s="75">
        <v>179.848</v>
      </c>
      <c r="E96" s="98">
        <f t="shared" si="13"/>
        <v>99.51032738902138</v>
      </c>
      <c r="F96" s="98">
        <f t="shared" si="14"/>
        <v>-0.8849999999999909</v>
      </c>
      <c r="G96" s="287"/>
      <c r="H96" s="153" t="e">
        <f t="shared" si="11"/>
        <v>#DIV/0!</v>
      </c>
    </row>
    <row r="97" spans="1:8" s="6" customFormat="1" ht="62.25" customHeight="1" thickBot="1">
      <c r="A97" s="303" t="s">
        <v>365</v>
      </c>
      <c r="B97" s="338" t="s">
        <v>366</v>
      </c>
      <c r="C97" s="313">
        <v>664.3081</v>
      </c>
      <c r="D97" s="62">
        <v>664.3081</v>
      </c>
      <c r="E97" s="18">
        <f t="shared" si="13"/>
        <v>100</v>
      </c>
      <c r="F97" s="18">
        <f t="shared" si="14"/>
        <v>0</v>
      </c>
      <c r="G97" s="62">
        <v>654.091</v>
      </c>
      <c r="H97" s="159">
        <f t="shared" si="11"/>
        <v>101.56203035969</v>
      </c>
    </row>
    <row r="98" spans="1:8" s="7" customFormat="1" ht="23.25" customHeight="1" thickBot="1">
      <c r="A98" s="304" t="s">
        <v>232</v>
      </c>
      <c r="B98" s="332" t="s">
        <v>102</v>
      </c>
      <c r="C98" s="312">
        <f>SUM(C99:C107)</f>
        <v>35575.784999999996</v>
      </c>
      <c r="D98" s="312">
        <f>SUM(D99:D107)</f>
        <v>34003.91588</v>
      </c>
      <c r="E98" s="16">
        <f t="shared" si="13"/>
        <v>95.58163194431269</v>
      </c>
      <c r="F98" s="16">
        <f t="shared" si="14"/>
        <v>-1571.8691199999957</v>
      </c>
      <c r="G98" s="312">
        <f>SUM(G99:G107)</f>
        <v>32433.584</v>
      </c>
      <c r="H98" s="151">
        <f t="shared" si="11"/>
        <v>104.84168471791462</v>
      </c>
    </row>
    <row r="99" spans="1:8" s="7" customFormat="1" ht="30.75" customHeight="1" thickBot="1">
      <c r="A99" s="297" t="s">
        <v>283</v>
      </c>
      <c r="B99" s="334" t="s">
        <v>341</v>
      </c>
      <c r="C99" s="313">
        <v>48</v>
      </c>
      <c r="D99" s="60">
        <v>48</v>
      </c>
      <c r="E99" s="98">
        <f t="shared" si="13"/>
        <v>100</v>
      </c>
      <c r="F99" s="98">
        <f t="shared" si="14"/>
        <v>0</v>
      </c>
      <c r="G99" s="60">
        <v>7938.062</v>
      </c>
      <c r="H99" s="153">
        <f t="shared" si="11"/>
        <v>0.604681596087307</v>
      </c>
    </row>
    <row r="100" spans="1:8" s="6" customFormat="1" ht="54.75" customHeight="1" thickBot="1">
      <c r="A100" s="305" t="s">
        <v>285</v>
      </c>
      <c r="B100" s="336" t="s">
        <v>342</v>
      </c>
      <c r="C100" s="319">
        <v>1324.373</v>
      </c>
      <c r="D100" s="26">
        <v>1285.8</v>
      </c>
      <c r="E100" s="18">
        <f t="shared" si="13"/>
        <v>97.08745194896</v>
      </c>
      <c r="F100" s="18">
        <f aca="true" t="shared" si="15" ref="F100:F111">D100-C100</f>
        <v>-38.57300000000009</v>
      </c>
      <c r="G100" s="412"/>
      <c r="H100" s="153" t="e">
        <f t="shared" si="11"/>
        <v>#DIV/0!</v>
      </c>
    </row>
    <row r="101" spans="1:8" s="6" customFormat="1" ht="46.5" customHeight="1" thickBot="1">
      <c r="A101" s="305" t="s">
        <v>291</v>
      </c>
      <c r="B101" s="336" t="s">
        <v>435</v>
      </c>
      <c r="C101" s="319">
        <v>77.598</v>
      </c>
      <c r="D101" s="429">
        <v>77.59589</v>
      </c>
      <c r="E101" s="18">
        <f>D101/C101*100</f>
        <v>99.99728085775406</v>
      </c>
      <c r="F101" s="18">
        <f>D101-C101</f>
        <v>-0.0021100000000018326</v>
      </c>
      <c r="G101" s="412"/>
      <c r="H101" s="153" t="e">
        <f t="shared" si="11"/>
        <v>#DIV/0!</v>
      </c>
    </row>
    <row r="102" spans="1:8" s="6" customFormat="1" ht="30.75" customHeight="1" thickBot="1">
      <c r="A102" s="305" t="s">
        <v>289</v>
      </c>
      <c r="B102" s="336" t="s">
        <v>343</v>
      </c>
      <c r="C102" s="320">
        <v>498</v>
      </c>
      <c r="D102" s="49">
        <v>332</v>
      </c>
      <c r="E102" s="18">
        <f t="shared" si="13"/>
        <v>66.66666666666666</v>
      </c>
      <c r="F102" s="18">
        <f t="shared" si="15"/>
        <v>-166</v>
      </c>
      <c r="G102" s="49">
        <v>73.645</v>
      </c>
      <c r="H102" s="153">
        <f t="shared" si="11"/>
        <v>450.8113245977324</v>
      </c>
    </row>
    <row r="103" spans="1:8" s="6" customFormat="1" ht="57.75" customHeight="1" thickBot="1">
      <c r="A103" s="305" t="s">
        <v>344</v>
      </c>
      <c r="B103" s="336" t="s">
        <v>345</v>
      </c>
      <c r="C103" s="320">
        <v>999.99</v>
      </c>
      <c r="D103" s="59">
        <v>999.99</v>
      </c>
      <c r="E103" s="98">
        <f t="shared" si="13"/>
        <v>100</v>
      </c>
      <c r="F103" s="98">
        <f t="shared" si="15"/>
        <v>0</v>
      </c>
      <c r="G103" s="59">
        <v>3233.204</v>
      </c>
      <c r="H103" s="153">
        <f t="shared" si="11"/>
        <v>30.92876292371282</v>
      </c>
    </row>
    <row r="104" spans="1:8" s="6" customFormat="1" ht="142.5" customHeight="1" thickBot="1">
      <c r="A104" s="305" t="s">
        <v>293</v>
      </c>
      <c r="B104" s="78" t="s">
        <v>436</v>
      </c>
      <c r="C104" s="405">
        <v>2724.89</v>
      </c>
      <c r="D104" s="59">
        <v>2704.9736</v>
      </c>
      <c r="E104" s="98">
        <f t="shared" si="13"/>
        <v>99.26909343129448</v>
      </c>
      <c r="F104" s="98">
        <f t="shared" si="15"/>
        <v>-19.916400000000067</v>
      </c>
      <c r="G104" s="59">
        <v>3394.52</v>
      </c>
      <c r="H104" s="153">
        <f t="shared" si="11"/>
        <v>79.68648291952913</v>
      </c>
    </row>
    <row r="105" spans="1:8" s="6" customFormat="1" ht="93.75" customHeight="1" thickBot="1">
      <c r="A105" s="305" t="s">
        <v>391</v>
      </c>
      <c r="B105" s="336" t="s">
        <v>392</v>
      </c>
      <c r="C105" s="320">
        <v>1321.415</v>
      </c>
      <c r="D105" s="59">
        <v>1320.9425</v>
      </c>
      <c r="E105" s="98">
        <f>D105/C105*100</f>
        <v>99.96424287600793</v>
      </c>
      <c r="F105" s="98">
        <f>D105-C105</f>
        <v>-0.4724999999998545</v>
      </c>
      <c r="G105" s="59"/>
      <c r="H105" s="153" t="e">
        <f t="shared" si="11"/>
        <v>#DIV/0!</v>
      </c>
    </row>
    <row r="106" spans="1:8" s="6" customFormat="1" ht="32.25" customHeight="1" thickBot="1">
      <c r="A106" s="305" t="s">
        <v>233</v>
      </c>
      <c r="B106" s="336" t="s">
        <v>313</v>
      </c>
      <c r="C106" s="320">
        <v>28548.715</v>
      </c>
      <c r="D106" s="283">
        <v>27201.81067</v>
      </c>
      <c r="E106" s="18">
        <f t="shared" si="13"/>
        <v>95.28208421990271</v>
      </c>
      <c r="F106" s="18">
        <f t="shared" si="15"/>
        <v>-1346.9043300000012</v>
      </c>
      <c r="G106" s="283">
        <v>17768.62</v>
      </c>
      <c r="H106" s="153">
        <f t="shared" si="11"/>
        <v>153.08904501306236</v>
      </c>
    </row>
    <row r="107" spans="1:8" s="6" customFormat="1" ht="91.5" customHeight="1" thickBot="1">
      <c r="A107" s="305" t="s">
        <v>369</v>
      </c>
      <c r="B107" s="336" t="s">
        <v>370</v>
      </c>
      <c r="C107" s="320">
        <v>32.804</v>
      </c>
      <c r="D107" s="283">
        <v>32.80322</v>
      </c>
      <c r="E107" s="18">
        <f t="shared" si="13"/>
        <v>99.9976222411901</v>
      </c>
      <c r="F107" s="18">
        <f t="shared" si="15"/>
        <v>-0.0007799999999988927</v>
      </c>
      <c r="G107" s="283">
        <v>25.533</v>
      </c>
      <c r="H107" s="153">
        <f t="shared" si="11"/>
        <v>128.47381819606</v>
      </c>
    </row>
    <row r="108" spans="1:8" s="6" customFormat="1" ht="19.5" customHeight="1" thickBot="1">
      <c r="A108" s="295" t="s">
        <v>234</v>
      </c>
      <c r="B108" s="339" t="s">
        <v>221</v>
      </c>
      <c r="C108" s="317">
        <f>SUM(C109:C113)</f>
        <v>1624.926</v>
      </c>
      <c r="D108" s="178">
        <f>SUM(D109:D113)</f>
        <v>1521.33225</v>
      </c>
      <c r="E108" s="165">
        <f t="shared" si="13"/>
        <v>93.62470967908692</v>
      </c>
      <c r="F108" s="167">
        <f t="shared" si="15"/>
        <v>-103.59375</v>
      </c>
      <c r="G108" s="178">
        <f>SUM(G109:G113)</f>
        <v>258.346</v>
      </c>
      <c r="H108" s="151">
        <f t="shared" si="11"/>
        <v>588.8739326329805</v>
      </c>
    </row>
    <row r="109" spans="1:8" s="6" customFormat="1" ht="18" customHeight="1" thickBot="1">
      <c r="A109" s="297" t="s">
        <v>314</v>
      </c>
      <c r="B109" s="334" t="s">
        <v>315</v>
      </c>
      <c r="C109" s="313">
        <v>643.006</v>
      </c>
      <c r="D109" s="142">
        <v>641.20251</v>
      </c>
      <c r="E109" s="98">
        <f t="shared" si="13"/>
        <v>99.71952205733695</v>
      </c>
      <c r="F109" s="100">
        <f t="shared" si="15"/>
        <v>-1.8034900000000107</v>
      </c>
      <c r="G109" s="142">
        <v>180.421</v>
      </c>
      <c r="H109" s="159">
        <f t="shared" si="11"/>
        <v>355.3923933466725</v>
      </c>
    </row>
    <row r="110" spans="1:8" s="6" customFormat="1" ht="30.75" customHeight="1" hidden="1" thickBot="1">
      <c r="A110" s="297" t="s">
        <v>316</v>
      </c>
      <c r="B110" s="334" t="s">
        <v>317</v>
      </c>
      <c r="C110" s="313"/>
      <c r="D110" s="142"/>
      <c r="E110" s="98" t="e">
        <f>D110/C110*100</f>
        <v>#DIV/0!</v>
      </c>
      <c r="F110" s="100">
        <f>D110-C110</f>
        <v>0</v>
      </c>
      <c r="G110" s="142"/>
      <c r="H110" s="159" t="e">
        <f t="shared" si="11"/>
        <v>#DIV/0!</v>
      </c>
    </row>
    <row r="111" spans="1:8" s="6" customFormat="1" ht="48.75" customHeight="1" thickBot="1">
      <c r="A111" s="297" t="s">
        <v>247</v>
      </c>
      <c r="B111" s="334" t="s">
        <v>318</v>
      </c>
      <c r="C111" s="313">
        <v>970.92</v>
      </c>
      <c r="D111" s="143">
        <v>869.62974</v>
      </c>
      <c r="E111" s="98">
        <f t="shared" si="13"/>
        <v>89.5675998022494</v>
      </c>
      <c r="F111" s="100">
        <f t="shared" si="15"/>
        <v>-101.29025999999999</v>
      </c>
      <c r="G111" s="143">
        <v>70.305</v>
      </c>
      <c r="H111" s="159">
        <f t="shared" si="11"/>
        <v>1236.9386814593556</v>
      </c>
    </row>
    <row r="112" spans="1:8" s="6" customFormat="1" ht="19.5" customHeight="1" hidden="1" thickBot="1">
      <c r="A112" s="297" t="s">
        <v>248</v>
      </c>
      <c r="B112" s="334" t="s">
        <v>215</v>
      </c>
      <c r="C112" s="313"/>
      <c r="D112" s="142"/>
      <c r="E112" s="98" t="e">
        <f aca="true" t="shared" si="16" ref="E112:E118">D112/C112*100</f>
        <v>#DIV/0!</v>
      </c>
      <c r="F112" s="100">
        <f aca="true" t="shared" si="17" ref="F112:F117">D112-C112</f>
        <v>0</v>
      </c>
      <c r="G112" s="142"/>
      <c r="H112" s="159" t="e">
        <f t="shared" si="11"/>
        <v>#DIV/0!</v>
      </c>
    </row>
    <row r="113" spans="1:8" s="6" customFormat="1" ht="31.5" customHeight="1" thickBot="1">
      <c r="A113" s="297" t="s">
        <v>359</v>
      </c>
      <c r="B113" s="334" t="s">
        <v>216</v>
      </c>
      <c r="C113" s="313">
        <v>11</v>
      </c>
      <c r="D113" s="143">
        <v>10.5</v>
      </c>
      <c r="E113" s="98">
        <f t="shared" si="16"/>
        <v>95.45454545454545</v>
      </c>
      <c r="F113" s="100">
        <f t="shared" si="17"/>
        <v>-0.5</v>
      </c>
      <c r="G113" s="143">
        <v>7.62</v>
      </c>
      <c r="H113" s="159">
        <f t="shared" si="11"/>
        <v>137.79527559055117</v>
      </c>
    </row>
    <row r="114" spans="1:8" s="6" customFormat="1" ht="21" customHeight="1" thickBot="1">
      <c r="A114" s="295" t="s">
        <v>235</v>
      </c>
      <c r="B114" s="335" t="s">
        <v>146</v>
      </c>
      <c r="C114" s="177">
        <f>SUM(C115:C116)</f>
        <v>3338.28168</v>
      </c>
      <c r="D114" s="168">
        <f>SUM(D115:D116)</f>
        <v>3257.66209</v>
      </c>
      <c r="E114" s="402">
        <f t="shared" si="16"/>
        <v>97.58499738104783</v>
      </c>
      <c r="F114" s="403">
        <f t="shared" si="17"/>
        <v>-80.61959000000024</v>
      </c>
      <c r="G114" s="168">
        <f>SUM(G115:G116)</f>
        <v>1014.893</v>
      </c>
      <c r="H114" s="404">
        <f t="shared" si="11"/>
        <v>320.9857679578044</v>
      </c>
    </row>
    <row r="115" spans="1:8" s="6" customFormat="1" ht="48.75" customHeight="1" thickBot="1">
      <c r="A115" s="297" t="s">
        <v>236</v>
      </c>
      <c r="B115" s="334" t="s">
        <v>126</v>
      </c>
      <c r="C115" s="313">
        <v>3338.28168</v>
      </c>
      <c r="D115" s="143">
        <v>3257.66209</v>
      </c>
      <c r="E115" s="98">
        <f t="shared" si="16"/>
        <v>97.58499738104783</v>
      </c>
      <c r="F115" s="100">
        <f t="shared" si="17"/>
        <v>-80.61959000000024</v>
      </c>
      <c r="G115" s="143">
        <v>1014.893</v>
      </c>
      <c r="H115" s="159">
        <f t="shared" si="11"/>
        <v>320.9857679578044</v>
      </c>
    </row>
    <row r="116" spans="1:8" s="6" customFormat="1" ht="31.5" customHeight="1" hidden="1" thickBot="1">
      <c r="A116" s="297" t="s">
        <v>249</v>
      </c>
      <c r="B116" s="334" t="s">
        <v>250</v>
      </c>
      <c r="C116" s="313"/>
      <c r="D116" s="77"/>
      <c r="E116" s="98" t="e">
        <f t="shared" si="16"/>
        <v>#DIV/0!</v>
      </c>
      <c r="F116" s="100">
        <f t="shared" si="17"/>
        <v>0</v>
      </c>
      <c r="G116" s="77"/>
      <c r="H116" s="159" t="e">
        <f t="shared" si="11"/>
        <v>#DIV/0!</v>
      </c>
    </row>
    <row r="117" spans="1:8" s="6" customFormat="1" ht="26.25" customHeight="1" thickBot="1">
      <c r="A117" s="289" t="s">
        <v>296</v>
      </c>
      <c r="B117" s="380" t="s">
        <v>297</v>
      </c>
      <c r="C117" s="288">
        <f>SUM(C118:C137)-C119</f>
        <v>98512.78600000001</v>
      </c>
      <c r="D117" s="288">
        <f>SUM(D118:D137)-D119</f>
        <v>85740.39525</v>
      </c>
      <c r="E117" s="280">
        <f t="shared" si="16"/>
        <v>87.03478881411392</v>
      </c>
      <c r="F117" s="381">
        <f t="shared" si="17"/>
        <v>-12772.390750000006</v>
      </c>
      <c r="G117" s="288">
        <f>SUM(G118:G137)</f>
        <v>30446.504</v>
      </c>
      <c r="H117" s="281">
        <f t="shared" si="11"/>
        <v>281.6099846800145</v>
      </c>
    </row>
    <row r="118" spans="1:8" s="6" customFormat="1" ht="26.25" customHeight="1" thickBot="1">
      <c r="A118" s="298" t="s">
        <v>295</v>
      </c>
      <c r="B118" s="337" t="s">
        <v>346</v>
      </c>
      <c r="C118" s="390">
        <v>7.371</v>
      </c>
      <c r="D118" s="389"/>
      <c r="E118" s="284">
        <f t="shared" si="16"/>
        <v>0</v>
      </c>
      <c r="F118" s="388"/>
      <c r="G118" s="390"/>
      <c r="H118" s="286" t="e">
        <f t="shared" si="11"/>
        <v>#DIV/0!</v>
      </c>
    </row>
    <row r="119" spans="1:8" s="6" customFormat="1" ht="31.5" customHeight="1" hidden="1" thickBot="1">
      <c r="A119" s="382" t="s">
        <v>321</v>
      </c>
      <c r="B119" s="383" t="s">
        <v>322</v>
      </c>
      <c r="C119" s="384"/>
      <c r="D119" s="385"/>
      <c r="E119" s="284" t="e">
        <f aca="true" t="shared" si="18" ref="E119:E150">D119/C119*100</f>
        <v>#DIV/0!</v>
      </c>
      <c r="F119" s="285">
        <f aca="true" t="shared" si="19" ref="F119:F154">D119-C119</f>
        <v>0</v>
      </c>
      <c r="G119" s="385"/>
      <c r="H119" s="286" t="e">
        <f t="shared" si="11"/>
        <v>#DIV/0!</v>
      </c>
    </row>
    <row r="120" spans="1:8" s="6" customFormat="1" ht="31.5" customHeight="1" thickBot="1">
      <c r="A120" s="382" t="s">
        <v>371</v>
      </c>
      <c r="B120" s="383" t="s">
        <v>372</v>
      </c>
      <c r="C120" s="384"/>
      <c r="D120" s="405"/>
      <c r="E120" s="284"/>
      <c r="F120" s="285"/>
      <c r="G120" s="405">
        <v>198.175</v>
      </c>
      <c r="H120" s="286"/>
    </row>
    <row r="121" spans="1:8" s="6" customFormat="1" ht="36" customHeight="1" thickBot="1">
      <c r="A121" s="306" t="s">
        <v>336</v>
      </c>
      <c r="B121" s="340" t="s">
        <v>347</v>
      </c>
      <c r="C121" s="321">
        <v>2824.021</v>
      </c>
      <c r="D121" s="287">
        <v>2190.76626</v>
      </c>
      <c r="E121" s="284">
        <f t="shared" si="18"/>
        <v>77.5761320471767</v>
      </c>
      <c r="F121" s="285">
        <f t="shared" si="19"/>
        <v>-633.2547400000003</v>
      </c>
      <c r="G121" s="287">
        <v>1284.99</v>
      </c>
      <c r="H121" s="286">
        <f t="shared" si="11"/>
        <v>170.48897345504633</v>
      </c>
    </row>
    <row r="122" spans="1:8" s="6" customFormat="1" ht="31.5" customHeight="1" thickBot="1">
      <c r="A122" s="306" t="s">
        <v>348</v>
      </c>
      <c r="B122" s="340" t="s">
        <v>349</v>
      </c>
      <c r="C122" s="321">
        <v>85.67</v>
      </c>
      <c r="D122" s="287">
        <v>85.6631</v>
      </c>
      <c r="E122" s="284">
        <f t="shared" si="18"/>
        <v>99.99194583868332</v>
      </c>
      <c r="F122" s="285">
        <f t="shared" si="19"/>
        <v>-0.0069000000000016826</v>
      </c>
      <c r="G122" s="287"/>
      <c r="H122" s="286" t="e">
        <f aca="true" t="shared" si="20" ref="H122:H150">D122/G122*100</f>
        <v>#DIV/0!</v>
      </c>
    </row>
    <row r="123" spans="1:8" s="6" customFormat="1" ht="30.75" customHeight="1" thickBot="1">
      <c r="A123" s="391" t="s">
        <v>350</v>
      </c>
      <c r="B123" s="392" t="s">
        <v>351</v>
      </c>
      <c r="C123" s="393">
        <v>236.175</v>
      </c>
      <c r="D123" s="394">
        <v>13.686</v>
      </c>
      <c r="E123" s="160">
        <f t="shared" si="18"/>
        <v>5.794855509685614</v>
      </c>
      <c r="F123" s="395">
        <f t="shared" si="19"/>
        <v>-222.489</v>
      </c>
      <c r="G123" s="394"/>
      <c r="H123" s="159" t="e">
        <f t="shared" si="20"/>
        <v>#DIV/0!</v>
      </c>
    </row>
    <row r="124" spans="1:8" s="6" customFormat="1" ht="30" customHeight="1" thickBot="1">
      <c r="A124" s="297" t="s">
        <v>352</v>
      </c>
      <c r="B124" s="341" t="s">
        <v>353</v>
      </c>
      <c r="C124" s="313">
        <v>516.34</v>
      </c>
      <c r="D124" s="62">
        <v>27.3168</v>
      </c>
      <c r="E124" s="98">
        <f t="shared" si="18"/>
        <v>5.290467521400628</v>
      </c>
      <c r="F124" s="101">
        <f t="shared" si="19"/>
        <v>-489.02320000000003</v>
      </c>
      <c r="G124" s="62"/>
      <c r="H124" s="153" t="e">
        <f t="shared" si="20"/>
        <v>#DIV/0!</v>
      </c>
    </row>
    <row r="125" spans="1:8" s="6" customFormat="1" ht="63.75" customHeight="1" thickBot="1">
      <c r="A125" s="297" t="s">
        <v>354</v>
      </c>
      <c r="B125" s="333" t="s">
        <v>356</v>
      </c>
      <c r="C125" s="313">
        <v>1130.554</v>
      </c>
      <c r="D125" s="62">
        <v>1117.95909</v>
      </c>
      <c r="E125" s="98">
        <f t="shared" si="18"/>
        <v>98.88595237379197</v>
      </c>
      <c r="F125" s="98">
        <f t="shared" si="19"/>
        <v>-12.594910000000027</v>
      </c>
      <c r="G125" s="62">
        <v>1200.007</v>
      </c>
      <c r="H125" s="153">
        <f t="shared" si="20"/>
        <v>93.16271405083471</v>
      </c>
    </row>
    <row r="126" spans="1:8" s="6" customFormat="1" ht="49.5" customHeight="1" thickBot="1">
      <c r="A126" s="297" t="s">
        <v>298</v>
      </c>
      <c r="B126" s="341" t="s">
        <v>355</v>
      </c>
      <c r="C126" s="313">
        <v>1234</v>
      </c>
      <c r="D126" s="62">
        <v>1228.31603</v>
      </c>
      <c r="E126" s="98">
        <f>D126/C126*100</f>
        <v>99.53938654781199</v>
      </c>
      <c r="F126" s="98">
        <f>D126-C126</f>
        <v>-5.683970000000045</v>
      </c>
      <c r="G126" s="62">
        <v>349.693</v>
      </c>
      <c r="H126" s="153">
        <f t="shared" si="20"/>
        <v>351.25553842942236</v>
      </c>
    </row>
    <row r="127" spans="1:8" s="6" customFormat="1" ht="67.5" customHeight="1" thickBot="1">
      <c r="A127" s="306" t="s">
        <v>324</v>
      </c>
      <c r="B127" s="349" t="s">
        <v>325</v>
      </c>
      <c r="C127" s="321">
        <v>3787.233</v>
      </c>
      <c r="D127" s="287">
        <v>2429.88076</v>
      </c>
      <c r="E127" s="350">
        <f>D127/C127*100</f>
        <v>64.1597905383693</v>
      </c>
      <c r="F127" s="350">
        <f>D127-C127</f>
        <v>-1357.3522400000002</v>
      </c>
      <c r="G127" s="287">
        <v>2525.871</v>
      </c>
      <c r="H127" s="286">
        <f>D127/G127*100</f>
        <v>96.19971724605097</v>
      </c>
    </row>
    <row r="128" spans="1:8" s="6" customFormat="1" ht="50.25" customHeight="1" thickBot="1">
      <c r="A128" s="306" t="s">
        <v>326</v>
      </c>
      <c r="B128" s="349" t="s">
        <v>327</v>
      </c>
      <c r="C128" s="321">
        <v>14054.464</v>
      </c>
      <c r="D128" s="287">
        <v>9258.82328</v>
      </c>
      <c r="E128" s="350">
        <f t="shared" si="18"/>
        <v>65.87816710761791</v>
      </c>
      <c r="F128" s="350">
        <f t="shared" si="19"/>
        <v>-4795.640719999999</v>
      </c>
      <c r="G128" s="287">
        <v>6232.077</v>
      </c>
      <c r="H128" s="286">
        <f t="shared" si="20"/>
        <v>148.5672157131563</v>
      </c>
    </row>
    <row r="129" spans="1:8" s="6" customFormat="1" ht="48" customHeight="1" thickBot="1">
      <c r="A129" s="306" t="s">
        <v>328</v>
      </c>
      <c r="B129" s="351" t="s">
        <v>329</v>
      </c>
      <c r="C129" s="352">
        <v>29684.384</v>
      </c>
      <c r="D129" s="321">
        <v>26464.54517</v>
      </c>
      <c r="E129" s="350">
        <f>D129/C129*100</f>
        <v>89.15308860712759</v>
      </c>
      <c r="F129" s="350">
        <f>D129-C129</f>
        <v>-3219.838829999997</v>
      </c>
      <c r="G129" s="321">
        <v>8345.379</v>
      </c>
      <c r="H129" s="286">
        <f>D129/G129*100</f>
        <v>317.1161569774123</v>
      </c>
    </row>
    <row r="130" spans="1:8" s="6" customFormat="1" ht="31.5" customHeight="1" thickBot="1">
      <c r="A130" s="306" t="s">
        <v>299</v>
      </c>
      <c r="B130" s="351" t="s">
        <v>360</v>
      </c>
      <c r="C130" s="352">
        <v>312.699</v>
      </c>
      <c r="D130" s="321">
        <v>261.38016</v>
      </c>
      <c r="E130" s="350">
        <f>D130/C130*100</f>
        <v>83.58842209281129</v>
      </c>
      <c r="F130" s="350">
        <f>D130-C130</f>
        <v>-51.31884000000002</v>
      </c>
      <c r="G130" s="321">
        <v>1389.966</v>
      </c>
      <c r="H130" s="286">
        <f>D130/G130*100</f>
        <v>18.804788030786366</v>
      </c>
    </row>
    <row r="131" spans="1:8" s="6" customFormat="1" ht="48" customHeight="1" hidden="1" thickBot="1">
      <c r="A131" s="306" t="s">
        <v>361</v>
      </c>
      <c r="B131" s="351" t="s">
        <v>362</v>
      </c>
      <c r="C131" s="352"/>
      <c r="D131" s="321"/>
      <c r="E131" s="350" t="e">
        <f>D131/C131*100</f>
        <v>#DIV/0!</v>
      </c>
      <c r="F131" s="350">
        <f>D131-C131</f>
        <v>0</v>
      </c>
      <c r="G131" s="321"/>
      <c r="H131" s="286" t="e">
        <f>D131/G131*100</f>
        <v>#DIV/0!</v>
      </c>
    </row>
    <row r="132" spans="1:8" s="6" customFormat="1" ht="39" customHeight="1" thickBot="1">
      <c r="A132" s="306" t="s">
        <v>300</v>
      </c>
      <c r="B132" s="351" t="s">
        <v>363</v>
      </c>
      <c r="C132" s="352"/>
      <c r="D132" s="321"/>
      <c r="E132" s="350" t="e">
        <f>D132/C132*100</f>
        <v>#DIV/0!</v>
      </c>
      <c r="F132" s="350">
        <f>D132-C132</f>
        <v>0</v>
      </c>
      <c r="G132" s="321"/>
      <c r="H132" s="286" t="e">
        <f>D132/G132*100</f>
        <v>#DIV/0!</v>
      </c>
    </row>
    <row r="133" spans="1:8" s="6" customFormat="1" ht="63.75" customHeight="1" thickBot="1">
      <c r="A133" s="408" t="s">
        <v>339</v>
      </c>
      <c r="B133" s="349" t="s">
        <v>340</v>
      </c>
      <c r="C133" s="430">
        <v>43259.675</v>
      </c>
      <c r="D133" s="431">
        <v>41457.843</v>
      </c>
      <c r="E133" s="432">
        <f t="shared" si="18"/>
        <v>95.83484619336599</v>
      </c>
      <c r="F133" s="432">
        <f t="shared" si="19"/>
        <v>-1801.8320000000022</v>
      </c>
      <c r="G133" s="431">
        <v>8867.346</v>
      </c>
      <c r="H133" s="433">
        <f t="shared" si="20"/>
        <v>467.5338370691749</v>
      </c>
    </row>
    <row r="134" spans="1:8" s="6" customFormat="1" ht="63.75" customHeight="1" thickBot="1">
      <c r="A134" s="439" t="s">
        <v>437</v>
      </c>
      <c r="B134" s="440" t="s">
        <v>438</v>
      </c>
      <c r="C134" s="352">
        <v>120</v>
      </c>
      <c r="D134" s="287">
        <v>119.7156</v>
      </c>
      <c r="E134" s="432">
        <f t="shared" si="18"/>
        <v>99.76299999999999</v>
      </c>
      <c r="F134" s="432">
        <f t="shared" si="19"/>
        <v>-0.2844000000000051</v>
      </c>
      <c r="G134" s="287"/>
      <c r="H134" s="433" t="e">
        <f t="shared" si="20"/>
        <v>#DIV/0!</v>
      </c>
    </row>
    <row r="135" spans="1:8" s="6" customFormat="1" ht="48.75" customHeight="1" thickBot="1">
      <c r="A135" s="434" t="s">
        <v>373</v>
      </c>
      <c r="B135" s="406" t="s">
        <v>374</v>
      </c>
      <c r="C135" s="435">
        <v>114</v>
      </c>
      <c r="D135" s="436">
        <v>37.3</v>
      </c>
      <c r="E135" s="437">
        <f>D135/C135*100</f>
        <v>32.719298245614034</v>
      </c>
      <c r="F135" s="437">
        <f>D135-C135</f>
        <v>-76.7</v>
      </c>
      <c r="G135" s="436">
        <v>3</v>
      </c>
      <c r="H135" s="438">
        <f t="shared" si="20"/>
        <v>1243.3333333333333</v>
      </c>
    </row>
    <row r="136" spans="1:8" s="6" customFormat="1" ht="99.75" customHeight="1" thickBot="1">
      <c r="A136" s="306" t="s">
        <v>375</v>
      </c>
      <c r="B136" s="406" t="s">
        <v>376</v>
      </c>
      <c r="C136" s="287">
        <v>99</v>
      </c>
      <c r="D136" s="321"/>
      <c r="E136" s="350">
        <f>D136/C136*100</f>
        <v>0</v>
      </c>
      <c r="F136" s="350">
        <f>D136-C136</f>
        <v>-99</v>
      </c>
      <c r="G136" s="321"/>
      <c r="H136" s="286" t="e">
        <f t="shared" si="20"/>
        <v>#DIV/0!</v>
      </c>
    </row>
    <row r="137" spans="1:8" s="6" customFormat="1" ht="34.5" customHeight="1" thickBot="1">
      <c r="A137" s="306" t="s">
        <v>377</v>
      </c>
      <c r="B137" s="406" t="s">
        <v>378</v>
      </c>
      <c r="C137" s="287">
        <v>1047.2</v>
      </c>
      <c r="D137" s="321">
        <v>1047.2</v>
      </c>
      <c r="E137" s="350">
        <f>D137/C137*100</f>
        <v>100</v>
      </c>
      <c r="F137" s="350">
        <f>D137-C137</f>
        <v>0</v>
      </c>
      <c r="G137" s="321">
        <v>50</v>
      </c>
      <c r="H137" s="286">
        <f t="shared" si="20"/>
        <v>2094.4</v>
      </c>
    </row>
    <row r="138" spans="1:8" s="6" customFormat="1" ht="62.25" customHeight="1" hidden="1" thickBot="1">
      <c r="A138" s="306" t="s">
        <v>379</v>
      </c>
      <c r="B138" s="406" t="s">
        <v>380</v>
      </c>
      <c r="C138" s="287"/>
      <c r="D138" s="321"/>
      <c r="E138" s="350" t="e">
        <f>D138/C138*100</f>
        <v>#DIV/0!</v>
      </c>
      <c r="F138" s="350">
        <f>D138-C138</f>
        <v>0</v>
      </c>
      <c r="G138" s="321"/>
      <c r="H138" s="286" t="e">
        <f t="shared" si="20"/>
        <v>#DIV/0!</v>
      </c>
    </row>
    <row r="139" spans="1:8" s="6" customFormat="1" ht="20.25" customHeight="1" thickBot="1">
      <c r="A139" s="295" t="s">
        <v>305</v>
      </c>
      <c r="B139" s="401" t="s">
        <v>306</v>
      </c>
      <c r="C139" s="168">
        <f>C140+C141</f>
        <v>419.93</v>
      </c>
      <c r="D139" s="168">
        <f>D140+D141</f>
        <v>419.916</v>
      </c>
      <c r="E139" s="165">
        <f t="shared" si="18"/>
        <v>99.99666611101851</v>
      </c>
      <c r="F139" s="165">
        <f t="shared" si="19"/>
        <v>-0.014000000000010004</v>
      </c>
      <c r="G139" s="177">
        <f>G140+G141</f>
        <v>179.733</v>
      </c>
      <c r="H139" s="151">
        <f t="shared" si="20"/>
        <v>233.6332226135434</v>
      </c>
    </row>
    <row r="140" spans="1:8" s="6" customFormat="1" ht="30.75" customHeight="1" thickBot="1">
      <c r="A140" s="297" t="s">
        <v>323</v>
      </c>
      <c r="B140" s="341" t="s">
        <v>151</v>
      </c>
      <c r="C140" s="313">
        <v>366.326</v>
      </c>
      <c r="D140" s="62">
        <v>366.312</v>
      </c>
      <c r="E140" s="98">
        <f t="shared" si="18"/>
        <v>99.99617826744485</v>
      </c>
      <c r="F140" s="98">
        <f t="shared" si="19"/>
        <v>-0.014000000000010004</v>
      </c>
      <c r="G140" s="62">
        <v>179.733</v>
      </c>
      <c r="H140" s="153">
        <f t="shared" si="20"/>
        <v>203.8089833252658</v>
      </c>
    </row>
    <row r="141" spans="1:8" s="6" customFormat="1" ht="50.25" customHeight="1" thickBot="1">
      <c r="A141" s="297" t="s">
        <v>423</v>
      </c>
      <c r="B141" s="341" t="s">
        <v>439</v>
      </c>
      <c r="C141" s="313">
        <v>53.604</v>
      </c>
      <c r="D141" s="62">
        <v>53.604</v>
      </c>
      <c r="E141" s="98">
        <f t="shared" si="18"/>
        <v>100</v>
      </c>
      <c r="F141" s="98">
        <f t="shared" si="19"/>
        <v>0</v>
      </c>
      <c r="G141" s="62"/>
      <c r="H141" s="153" t="e">
        <f t="shared" si="20"/>
        <v>#DIV/0!</v>
      </c>
    </row>
    <row r="142" spans="1:8" s="6" customFormat="1" ht="46.5" customHeight="1" hidden="1" thickBot="1">
      <c r="A142" s="297" t="s">
        <v>393</v>
      </c>
      <c r="B142" s="341"/>
      <c r="C142" s="313"/>
      <c r="D142" s="62"/>
      <c r="E142" s="98" t="e">
        <f t="shared" si="18"/>
        <v>#DIV/0!</v>
      </c>
      <c r="F142" s="98">
        <f t="shared" si="19"/>
        <v>0</v>
      </c>
      <c r="G142" s="62"/>
      <c r="H142" s="153" t="e">
        <f t="shared" si="20"/>
        <v>#DIV/0!</v>
      </c>
    </row>
    <row r="143" spans="1:8" s="6" customFormat="1" ht="34.5" customHeight="1" hidden="1" thickBot="1">
      <c r="A143" s="297" t="s">
        <v>75</v>
      </c>
      <c r="B143" s="341" t="s">
        <v>152</v>
      </c>
      <c r="C143" s="313"/>
      <c r="D143" s="62"/>
      <c r="E143" s="98" t="e">
        <f t="shared" si="18"/>
        <v>#DIV/0!</v>
      </c>
      <c r="F143" s="98">
        <f t="shared" si="19"/>
        <v>0</v>
      </c>
      <c r="G143" s="62"/>
      <c r="H143" s="153" t="e">
        <f t="shared" si="20"/>
        <v>#DIV/0!</v>
      </c>
    </row>
    <row r="144" spans="1:8" s="6" customFormat="1" ht="63" customHeight="1" hidden="1" thickBot="1">
      <c r="A144" s="305" t="s">
        <v>74</v>
      </c>
      <c r="B144" s="342" t="s">
        <v>51</v>
      </c>
      <c r="C144" s="322"/>
      <c r="D144" s="13"/>
      <c r="E144" s="54" t="e">
        <f t="shared" si="18"/>
        <v>#DIV/0!</v>
      </c>
      <c r="F144" s="57">
        <f t="shared" si="19"/>
        <v>0</v>
      </c>
      <c r="G144" s="13"/>
      <c r="H144" s="152" t="e">
        <f t="shared" si="20"/>
        <v>#DIV/0!</v>
      </c>
    </row>
    <row r="145" spans="1:8" s="6" customFormat="1" ht="9.75" customHeight="1" hidden="1" thickBot="1">
      <c r="A145" s="305" t="s">
        <v>74</v>
      </c>
      <c r="B145" s="342" t="s">
        <v>51</v>
      </c>
      <c r="C145" s="322"/>
      <c r="D145" s="13"/>
      <c r="E145" s="54" t="e">
        <f t="shared" si="18"/>
        <v>#DIV/0!</v>
      </c>
      <c r="F145" s="57">
        <f t="shared" si="19"/>
        <v>0</v>
      </c>
      <c r="G145" s="13"/>
      <c r="H145" s="152" t="e">
        <f t="shared" si="20"/>
        <v>#DIV/0!</v>
      </c>
    </row>
    <row r="146" spans="1:8" s="6" customFormat="1" ht="31.5" customHeight="1" hidden="1" thickBot="1">
      <c r="A146" s="295" t="s">
        <v>159</v>
      </c>
      <c r="B146" s="343" t="s">
        <v>160</v>
      </c>
      <c r="C146" s="323"/>
      <c r="D146" s="182"/>
      <c r="E146" s="16" t="e">
        <f t="shared" si="18"/>
        <v>#DIV/0!</v>
      </c>
      <c r="F146" s="16">
        <f t="shared" si="19"/>
        <v>0</v>
      </c>
      <c r="G146" s="182"/>
      <c r="H146" s="151" t="e">
        <f t="shared" si="20"/>
        <v>#DIV/0!</v>
      </c>
    </row>
    <row r="147" spans="1:8" s="6" customFormat="1" ht="22.5" customHeight="1" thickBot="1">
      <c r="A147" s="294">
        <v>9000</v>
      </c>
      <c r="B147" s="344" t="s">
        <v>310</v>
      </c>
      <c r="C147" s="176">
        <f>C148</f>
        <v>50.022</v>
      </c>
      <c r="D147" s="176">
        <f>D148</f>
        <v>30.382</v>
      </c>
      <c r="E147" s="16">
        <f t="shared" si="18"/>
        <v>60.73727559873656</v>
      </c>
      <c r="F147" s="51">
        <f t="shared" si="19"/>
        <v>-19.639999999999997</v>
      </c>
      <c r="G147" s="176">
        <f>G148</f>
        <v>3032.243</v>
      </c>
      <c r="H147" s="151">
        <f t="shared" si="20"/>
        <v>1.0019645523132548</v>
      </c>
    </row>
    <row r="148" spans="1:8" s="6" customFormat="1" ht="32.25" thickBot="1">
      <c r="A148" s="408" t="s">
        <v>364</v>
      </c>
      <c r="B148" s="407" t="s">
        <v>381</v>
      </c>
      <c r="C148" s="409">
        <v>50.022</v>
      </c>
      <c r="D148" s="405">
        <v>30.382</v>
      </c>
      <c r="E148" s="284">
        <f t="shared" si="18"/>
        <v>60.73727559873656</v>
      </c>
      <c r="F148" s="284">
        <f t="shared" si="19"/>
        <v>-19.639999999999997</v>
      </c>
      <c r="G148" s="405">
        <v>3032.243</v>
      </c>
      <c r="H148" s="286">
        <f t="shared" si="20"/>
        <v>1.0019645523132548</v>
      </c>
    </row>
    <row r="149" spans="1:8" s="6" customFormat="1" ht="63.75" hidden="1" thickBot="1">
      <c r="A149" s="307" t="s">
        <v>41</v>
      </c>
      <c r="B149" s="345" t="s">
        <v>103</v>
      </c>
      <c r="C149" s="324"/>
      <c r="D149" s="163"/>
      <c r="E149" s="16" t="e">
        <f t="shared" si="18"/>
        <v>#DIV/0!</v>
      </c>
      <c r="F149" s="16">
        <f t="shared" si="19"/>
        <v>0</v>
      </c>
      <c r="G149" s="163"/>
      <c r="H149" s="151" t="e">
        <f t="shared" si="20"/>
        <v>#DIV/0!</v>
      </c>
    </row>
    <row r="150" spans="1:9" s="7" customFormat="1" ht="36" customHeight="1" thickBot="1">
      <c r="A150" s="308"/>
      <c r="B150" s="400" t="s">
        <v>61</v>
      </c>
      <c r="C150" s="325">
        <f>C75+C80</f>
        <v>260135.25136</v>
      </c>
      <c r="D150" s="325">
        <f>D75+D80</f>
        <v>241680.42523000002</v>
      </c>
      <c r="E150" s="96">
        <f t="shared" si="18"/>
        <v>92.90568039759424</v>
      </c>
      <c r="F150" s="96">
        <f t="shared" si="19"/>
        <v>-18454.826129999972</v>
      </c>
      <c r="G150" s="149">
        <f>G75+G80</f>
        <v>135140.967</v>
      </c>
      <c r="H150" s="154">
        <f t="shared" si="20"/>
        <v>178.83579686831752</v>
      </c>
      <c r="I150" s="55"/>
    </row>
    <row r="151" spans="1:9" s="7" customFormat="1" ht="63.75" customHeight="1" hidden="1" thickBot="1">
      <c r="A151" s="346" t="s">
        <v>330</v>
      </c>
      <c r="B151" s="397" t="s">
        <v>331</v>
      </c>
      <c r="C151" s="347"/>
      <c r="D151" s="161"/>
      <c r="E151" s="54" t="e">
        <f>D151/C151*100</f>
        <v>#DIV/0!</v>
      </c>
      <c r="F151" s="57">
        <f t="shared" si="19"/>
        <v>0</v>
      </c>
      <c r="G151" s="161"/>
      <c r="H151" s="152" t="e">
        <f>D151/G151*100</f>
        <v>#DIV/0!</v>
      </c>
      <c r="I151" s="55"/>
    </row>
    <row r="152" spans="1:9" s="7" customFormat="1" ht="24.75" customHeight="1" thickBot="1">
      <c r="A152" s="346" t="s">
        <v>382</v>
      </c>
      <c r="B152" s="411" t="s">
        <v>383</v>
      </c>
      <c r="C152" s="410">
        <v>546.726</v>
      </c>
      <c r="D152" s="161">
        <v>546.713</v>
      </c>
      <c r="E152" s="54"/>
      <c r="F152" s="57"/>
      <c r="G152" s="161">
        <v>425.562</v>
      </c>
      <c r="H152" s="152"/>
      <c r="I152" s="55"/>
    </row>
    <row r="153" spans="1:8" ht="24" customHeight="1">
      <c r="A153" s="56" t="s">
        <v>332</v>
      </c>
      <c r="B153" s="348" t="s">
        <v>333</v>
      </c>
      <c r="C153" s="138">
        <v>579.53</v>
      </c>
      <c r="D153" s="23">
        <v>129.6901</v>
      </c>
      <c r="E153" s="54">
        <f>D153/C153*100</f>
        <v>22.37849636774628</v>
      </c>
      <c r="F153" s="57">
        <f t="shared" si="19"/>
        <v>-449.83989999999994</v>
      </c>
      <c r="G153" s="23">
        <v>199.441</v>
      </c>
      <c r="H153" s="152">
        <f>D153/G153*100</f>
        <v>65.02679990573654</v>
      </c>
    </row>
    <row r="154" spans="1:8" ht="62.25" customHeight="1" hidden="1" thickBot="1">
      <c r="A154" s="13">
        <v>250909</v>
      </c>
      <c r="B154" s="119" t="s">
        <v>120</v>
      </c>
      <c r="C154" s="139"/>
      <c r="D154" s="140"/>
      <c r="E154" s="141" t="e">
        <f>D154/C154*100</f>
        <v>#DIV/0!</v>
      </c>
      <c r="F154" s="141">
        <f t="shared" si="19"/>
        <v>0</v>
      </c>
      <c r="G154" s="140"/>
      <c r="H154" s="152" t="e">
        <f>D154/G154*100</f>
        <v>#DIV/0!</v>
      </c>
    </row>
    <row r="155" spans="2:7" ht="15.75">
      <c r="B155" s="170"/>
      <c r="C155" s="61"/>
      <c r="D155" s="61"/>
      <c r="E155" s="25"/>
      <c r="F155" s="24"/>
      <c r="G155" s="61"/>
    </row>
    <row r="156" spans="2:7" ht="15.75" customHeight="1" hidden="1">
      <c r="B156" s="170" t="s">
        <v>119</v>
      </c>
      <c r="C156" s="14"/>
      <c r="D156" s="14"/>
      <c r="E156" s="25"/>
      <c r="G156" s="14"/>
    </row>
    <row r="157" ht="14.25">
      <c r="E157" s="12"/>
    </row>
    <row r="158" spans="2:7" ht="15">
      <c r="B158" s="172"/>
      <c r="C158" s="71"/>
      <c r="D158" s="71"/>
      <c r="E158" s="72"/>
      <c r="G158" s="71"/>
    </row>
    <row r="162" ht="15.75">
      <c r="E162" s="11"/>
    </row>
  </sheetData>
  <sheetProtection/>
  <printOptions/>
  <pageMargins left="0.8" right="0.19" top="0.3937007874015748" bottom="0.61" header="0.3937007874015748" footer="0.5118110236220472"/>
  <pageSetup fitToHeight="6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0"/>
  <sheetViews>
    <sheetView zoomScalePageLayoutView="0" workbookViewId="0" topLeftCell="A1">
      <selection activeCell="C42" sqref="C42"/>
    </sheetView>
  </sheetViews>
  <sheetFormatPr defaultColWidth="9.125" defaultRowHeight="12.75"/>
  <cols>
    <col min="1" max="1" width="9.50390625" style="1" customWidth="1"/>
    <col min="2" max="2" width="63.875" style="184" customWidth="1"/>
    <col min="3" max="3" width="14.875" style="1" customWidth="1"/>
    <col min="4" max="4" width="12.875" style="1" customWidth="1"/>
    <col min="5" max="6" width="11.00390625" style="1" hidden="1" customWidth="1"/>
    <col min="7" max="7" width="12.875" style="1" customWidth="1"/>
    <col min="8" max="8" width="9.375" style="1" hidden="1" customWidth="1"/>
    <col min="9" max="16384" width="9.125" style="1" customWidth="1"/>
  </cols>
  <sheetData>
    <row r="1" spans="1:8" ht="87.75" customHeight="1" thickBot="1">
      <c r="A1" s="38" t="s">
        <v>165</v>
      </c>
      <c r="B1" s="255" t="s">
        <v>164</v>
      </c>
      <c r="C1" s="155" t="s">
        <v>440</v>
      </c>
      <c r="D1" s="156" t="s">
        <v>426</v>
      </c>
      <c r="E1" s="156" t="s">
        <v>162</v>
      </c>
      <c r="F1" s="156" t="s">
        <v>105</v>
      </c>
      <c r="G1" s="156" t="s">
        <v>387</v>
      </c>
      <c r="H1" s="157" t="s">
        <v>163</v>
      </c>
    </row>
    <row r="2" spans="1:8" ht="16.5" thickBot="1">
      <c r="A2" s="39">
        <v>1</v>
      </c>
      <c r="B2" s="36">
        <v>2</v>
      </c>
      <c r="C2" s="264">
        <v>3</v>
      </c>
      <c r="D2" s="265">
        <v>4</v>
      </c>
      <c r="E2" s="266">
        <v>5</v>
      </c>
      <c r="F2" s="267">
        <v>6</v>
      </c>
      <c r="G2" s="265">
        <v>4</v>
      </c>
      <c r="H2" s="213"/>
    </row>
    <row r="3" spans="1:8" ht="46.5" customHeight="1" thickBot="1">
      <c r="A3"/>
      <c r="B3" s="261" t="s">
        <v>0</v>
      </c>
      <c r="C3" s="211"/>
      <c r="D3" s="212"/>
      <c r="E3" s="271"/>
      <c r="F3" s="271"/>
      <c r="G3" s="212"/>
      <c r="H3" s="272"/>
    </row>
    <row r="4" spans="1:8" ht="19.5" customHeight="1">
      <c r="A4" s="209"/>
      <c r="B4" s="262" t="s">
        <v>178</v>
      </c>
      <c r="C4" s="214">
        <v>47807.171</v>
      </c>
      <c r="D4" s="215">
        <v>159565.43475</v>
      </c>
      <c r="E4" s="187">
        <f>D4/C4*100</f>
        <v>333.7688288436895</v>
      </c>
      <c r="F4" s="188">
        <f>D4-C4</f>
        <v>111758.26374999998</v>
      </c>
      <c r="G4" s="215">
        <v>127836.353</v>
      </c>
      <c r="H4" s="273">
        <f>D4/G4*100</f>
        <v>124.82007739222661</v>
      </c>
    </row>
    <row r="5" spans="1:8" ht="19.5" customHeight="1" thickBot="1">
      <c r="A5" s="210"/>
      <c r="B5" s="262" t="s">
        <v>179</v>
      </c>
      <c r="C5" s="216"/>
      <c r="D5" s="215">
        <v>-91397.20213</v>
      </c>
      <c r="E5" s="187" t="e">
        <f>D5/C5*100</f>
        <v>#DIV/0!</v>
      </c>
      <c r="F5" s="188">
        <f>D5-C5</f>
        <v>-91397.20213</v>
      </c>
      <c r="G5" s="215">
        <v>-277662.628</v>
      </c>
      <c r="H5" s="273">
        <f>D5/G5*100</f>
        <v>32.916638003584694</v>
      </c>
    </row>
    <row r="6" spans="1:8" ht="21" customHeight="1">
      <c r="A6" s="203" t="s">
        <v>166</v>
      </c>
      <c r="B6" s="204" t="s">
        <v>181</v>
      </c>
      <c r="C6" s="205"/>
      <c r="D6" s="70">
        <v>-159565.43475</v>
      </c>
      <c r="E6" s="187" t="e">
        <f>D6/C6*100</f>
        <v>#DIV/0!</v>
      </c>
      <c r="F6" s="188">
        <f>D6-C6</f>
        <v>-159565.43475</v>
      </c>
      <c r="G6" s="70">
        <v>-127836.353</v>
      </c>
      <c r="H6" s="273">
        <f>D6/G6*100</f>
        <v>124.82007739222661</v>
      </c>
    </row>
    <row r="7" spans="1:8" ht="15.75" hidden="1">
      <c r="A7" s="203" t="s">
        <v>180</v>
      </c>
      <c r="B7" s="204" t="s">
        <v>167</v>
      </c>
      <c r="C7" s="136"/>
      <c r="D7" s="70"/>
      <c r="E7" s="187" t="e">
        <f>D7/C7*100</f>
        <v>#DIV/0!</v>
      </c>
      <c r="F7" s="188">
        <f>D7-C7</f>
        <v>0</v>
      </c>
      <c r="G7" s="70"/>
      <c r="H7" s="189"/>
    </row>
    <row r="8" spans="1:8" ht="19.5" customHeight="1">
      <c r="A8" s="203" t="s">
        <v>166</v>
      </c>
      <c r="B8" s="204" t="s">
        <v>182</v>
      </c>
      <c r="C8" s="136"/>
      <c r="D8" s="70">
        <v>91397.20213</v>
      </c>
      <c r="E8" s="187" t="e">
        <f>D8/C8*100</f>
        <v>#DIV/0!</v>
      </c>
      <c r="F8" s="188">
        <f>D8-C8</f>
        <v>91397.20213</v>
      </c>
      <c r="G8" s="70">
        <v>277662.628</v>
      </c>
      <c r="H8" s="273">
        <f>D8/G8*100</f>
        <v>32.916638003584694</v>
      </c>
    </row>
    <row r="9" spans="1:8" ht="45" customHeight="1">
      <c r="A9" s="203" t="s">
        <v>394</v>
      </c>
      <c r="B9" s="204" t="s">
        <v>395</v>
      </c>
      <c r="C9" s="136"/>
      <c r="D9" s="70"/>
      <c r="E9" s="187"/>
      <c r="F9" s="188"/>
      <c r="G9" s="70"/>
      <c r="H9" s="273" t="e">
        <f>D9/G9*100</f>
        <v>#DIV/0!</v>
      </c>
    </row>
    <row r="10" spans="1:8" ht="18" customHeight="1">
      <c r="A10" s="203" t="s">
        <v>396</v>
      </c>
      <c r="B10" s="204" t="s">
        <v>397</v>
      </c>
      <c r="C10" s="136"/>
      <c r="D10" s="70"/>
      <c r="E10" s="206"/>
      <c r="F10" s="207"/>
      <c r="G10" s="70"/>
      <c r="H10" s="208" t="e">
        <f>D10/G10*100</f>
        <v>#DIV/0!</v>
      </c>
    </row>
    <row r="11" spans="1:8" ht="31.5">
      <c r="A11" s="413" t="s">
        <v>398</v>
      </c>
      <c r="B11" s="257" t="s">
        <v>399</v>
      </c>
      <c r="C11" s="136"/>
      <c r="D11" s="70"/>
      <c r="E11" s="249"/>
      <c r="F11" s="250"/>
      <c r="G11" s="70"/>
      <c r="H11" s="259" t="e">
        <f>D11/G11*100</f>
        <v>#DIV/0!</v>
      </c>
    </row>
    <row r="12" spans="1:8" ht="16.5" thickBot="1">
      <c r="A12" s="413" t="s">
        <v>400</v>
      </c>
      <c r="B12" s="204" t="s">
        <v>401</v>
      </c>
      <c r="C12" s="205"/>
      <c r="D12" s="70"/>
      <c r="E12" s="249"/>
      <c r="F12" s="250"/>
      <c r="G12" s="70"/>
      <c r="H12" s="259" t="e">
        <f>D12/G12*100</f>
        <v>#DIV/0!</v>
      </c>
    </row>
    <row r="13" spans="1:8" ht="30.75" customHeight="1">
      <c r="A13" s="190" t="s">
        <v>168</v>
      </c>
      <c r="B13" s="186" t="s">
        <v>183</v>
      </c>
      <c r="C13" s="205"/>
      <c r="D13" s="215">
        <v>-159565.43475</v>
      </c>
      <c r="E13" s="187" t="e">
        <f>D13/C13*100</f>
        <v>#DIV/0!</v>
      </c>
      <c r="F13" s="188">
        <f>D13-C13</f>
        <v>-159565.43475</v>
      </c>
      <c r="G13" s="215">
        <v>-127836.353</v>
      </c>
      <c r="H13" s="152">
        <f aca="true" t="shared" si="0" ref="H13:H113">D13/G13*100</f>
        <v>124.82007739222661</v>
      </c>
    </row>
    <row r="14" spans="1:8" ht="33" customHeight="1" thickBot="1">
      <c r="A14" s="190" t="s">
        <v>168</v>
      </c>
      <c r="B14" s="186" t="s">
        <v>184</v>
      </c>
      <c r="C14" s="136">
        <v>-47807.17142</v>
      </c>
      <c r="D14" s="215">
        <v>91397.20213</v>
      </c>
      <c r="E14" s="206">
        <f>D14/C14*100</f>
        <v>-191.17885332944888</v>
      </c>
      <c r="F14" s="207">
        <f>D14-C14</f>
        <v>139204.37355000002</v>
      </c>
      <c r="G14" s="215">
        <v>277662.628</v>
      </c>
      <c r="H14" s="208">
        <f>D14/G14*100</f>
        <v>32.916638003584694</v>
      </c>
    </row>
    <row r="15" spans="1:8" ht="18" customHeight="1" thickBot="1">
      <c r="A15" s="191" t="s">
        <v>169</v>
      </c>
      <c r="B15" s="192" t="s">
        <v>170</v>
      </c>
      <c r="C15" s="195">
        <v>160760.052</v>
      </c>
      <c r="D15" s="196">
        <v>163872.05145</v>
      </c>
      <c r="E15" s="247">
        <f>D15/C15*100</f>
        <v>101.93580395831174</v>
      </c>
      <c r="F15" s="248">
        <f>D15-C15</f>
        <v>3111.999450000003</v>
      </c>
      <c r="G15" s="196">
        <v>122237.555</v>
      </c>
      <c r="H15" s="153">
        <f t="shared" si="0"/>
        <v>134.0603151380114</v>
      </c>
    </row>
    <row r="16" spans="1:8" ht="19.5" customHeight="1">
      <c r="A16" s="193" t="s">
        <v>171</v>
      </c>
      <c r="B16" s="194" t="s">
        <v>172</v>
      </c>
      <c r="C16" s="197"/>
      <c r="D16" s="219">
        <v>125175.29921</v>
      </c>
      <c r="E16" s="220" t="e">
        <f>D16/C16*100</f>
        <v>#DIV/0!</v>
      </c>
      <c r="F16" s="87">
        <f>D16-C16</f>
        <v>125175.29921</v>
      </c>
      <c r="G16" s="219">
        <v>163872.051</v>
      </c>
      <c r="H16" s="153">
        <f t="shared" si="0"/>
        <v>76.38599654189963</v>
      </c>
    </row>
    <row r="17" spans="1:8" ht="19.5" customHeight="1">
      <c r="A17" s="414" t="s">
        <v>209</v>
      </c>
      <c r="B17" s="263" t="s">
        <v>208</v>
      </c>
      <c r="C17" s="219"/>
      <c r="D17" s="219">
        <v>-50.01</v>
      </c>
      <c r="E17" s="220"/>
      <c r="F17" s="87"/>
      <c r="G17" s="219">
        <v>-262.228</v>
      </c>
      <c r="H17" s="259"/>
    </row>
    <row r="18" spans="1:8" ht="19.5" customHeight="1">
      <c r="A18" s="218">
        <v>208300</v>
      </c>
      <c r="B18" s="263" t="s">
        <v>185</v>
      </c>
      <c r="C18" s="217"/>
      <c r="D18" s="219">
        <v>250912.62688</v>
      </c>
      <c r="E18" s="249" t="e">
        <f aca="true" t="shared" si="1" ref="E18:E25">D18/C18*100</f>
        <v>#DIV/0!</v>
      </c>
      <c r="F18" s="250">
        <f aca="true" t="shared" si="2" ref="F18:F25">D18-C18</f>
        <v>250912.62688</v>
      </c>
      <c r="G18" s="219">
        <v>405236.753</v>
      </c>
      <c r="H18" s="259">
        <f t="shared" si="0"/>
        <v>61.917539567295854</v>
      </c>
    </row>
    <row r="19" spans="1:8" ht="19.5" customHeight="1">
      <c r="A19" s="193" t="s">
        <v>186</v>
      </c>
      <c r="B19" s="263" t="s">
        <v>208</v>
      </c>
      <c r="C19" s="217"/>
      <c r="D19" s="219" t="s">
        <v>441</v>
      </c>
      <c r="E19" s="249"/>
      <c r="F19" s="250"/>
      <c r="G19" s="219">
        <v>-262.228</v>
      </c>
      <c r="H19" s="259"/>
    </row>
    <row r="20" spans="1:8" ht="19.5" customHeight="1">
      <c r="A20" s="193" t="s">
        <v>186</v>
      </c>
      <c r="B20" s="263" t="s">
        <v>185</v>
      </c>
      <c r="C20" s="217"/>
      <c r="D20" s="219">
        <v>250912.62688</v>
      </c>
      <c r="E20" s="249" t="e">
        <f t="shared" si="1"/>
        <v>#DIV/0!</v>
      </c>
      <c r="F20" s="250">
        <f t="shared" si="2"/>
        <v>250912.62688</v>
      </c>
      <c r="G20" s="219">
        <v>405236.753</v>
      </c>
      <c r="H20" s="259">
        <f t="shared" si="0"/>
        <v>61.917539567295854</v>
      </c>
    </row>
    <row r="21" spans="1:8" ht="31.5" customHeight="1">
      <c r="A21" s="30" t="s">
        <v>173</v>
      </c>
      <c r="B21" s="194" t="s">
        <v>174</v>
      </c>
      <c r="C21" s="217">
        <v>-208567.22342</v>
      </c>
      <c r="D21" s="219">
        <v>-198212.17699</v>
      </c>
      <c r="E21" s="249">
        <f t="shared" si="1"/>
        <v>95.03515161193491</v>
      </c>
      <c r="F21" s="250">
        <f t="shared" si="2"/>
        <v>10355.046429999988</v>
      </c>
      <c r="G21" s="219">
        <v>-85939.629</v>
      </c>
      <c r="H21" s="259">
        <f t="shared" si="0"/>
        <v>230.64118299835806</v>
      </c>
    </row>
    <row r="22" spans="1:8" ht="33" customHeight="1" thickBot="1">
      <c r="A22" s="198" t="s">
        <v>175</v>
      </c>
      <c r="B22" s="199" t="s">
        <v>187</v>
      </c>
      <c r="C22" s="205"/>
      <c r="D22" s="215">
        <v>-159565.43475</v>
      </c>
      <c r="E22" s="206" t="e">
        <f t="shared" si="1"/>
        <v>#DIV/0!</v>
      </c>
      <c r="F22" s="207">
        <f t="shared" si="2"/>
        <v>-159565.43475</v>
      </c>
      <c r="G22" s="215">
        <v>-127836.353</v>
      </c>
      <c r="H22" s="208">
        <f t="shared" si="0"/>
        <v>124.82007739222661</v>
      </c>
    </row>
    <row r="23" spans="1:8" ht="31.5" customHeight="1" thickBot="1">
      <c r="A23" s="198" t="s">
        <v>188</v>
      </c>
      <c r="B23" s="256" t="s">
        <v>189</v>
      </c>
      <c r="C23" s="205"/>
      <c r="D23" s="215">
        <v>91397.20213</v>
      </c>
      <c r="E23" s="206" t="e">
        <f t="shared" si="1"/>
        <v>#DIV/0!</v>
      </c>
      <c r="F23" s="207">
        <f t="shared" si="2"/>
        <v>91397.20213</v>
      </c>
      <c r="G23" s="215">
        <v>277662.628</v>
      </c>
      <c r="H23" s="208">
        <f t="shared" si="0"/>
        <v>32.916638003584694</v>
      </c>
    </row>
    <row r="24" spans="1:8" ht="24" customHeight="1" thickBot="1">
      <c r="A24" s="185" t="s">
        <v>176</v>
      </c>
      <c r="B24" s="186" t="s">
        <v>190</v>
      </c>
      <c r="C24" s="205"/>
      <c r="D24" s="215">
        <v>-159565.43475</v>
      </c>
      <c r="E24" s="206" t="e">
        <f t="shared" si="1"/>
        <v>#DIV/0!</v>
      </c>
      <c r="F24" s="207">
        <f t="shared" si="2"/>
        <v>-159565.43475</v>
      </c>
      <c r="G24" s="215">
        <v>-127836.353</v>
      </c>
      <c r="H24" s="152">
        <f t="shared" si="0"/>
        <v>124.82007739222661</v>
      </c>
    </row>
    <row r="25" spans="1:8" ht="22.5" customHeight="1">
      <c r="A25" s="185" t="s">
        <v>176</v>
      </c>
      <c r="B25" s="186" t="s">
        <v>191</v>
      </c>
      <c r="C25" s="136">
        <v>-47807.17142</v>
      </c>
      <c r="D25" s="215">
        <v>91397.20213</v>
      </c>
      <c r="E25" s="206">
        <f t="shared" si="1"/>
        <v>-191.17885332944888</v>
      </c>
      <c r="F25" s="207">
        <f t="shared" si="2"/>
        <v>139204.37355000002</v>
      </c>
      <c r="G25" s="215">
        <v>277662.628</v>
      </c>
      <c r="H25" s="208">
        <f>D25/G25*100</f>
        <v>32.916638003584694</v>
      </c>
    </row>
    <row r="26" spans="1:8" ht="48" customHeight="1">
      <c r="A26" s="203" t="s">
        <v>402</v>
      </c>
      <c r="B26" s="204" t="s">
        <v>395</v>
      </c>
      <c r="C26" s="363"/>
      <c r="D26" s="423"/>
      <c r="E26" s="206"/>
      <c r="F26" s="207"/>
      <c r="G26" s="201"/>
      <c r="H26" s="208"/>
    </row>
    <row r="27" spans="1:8" ht="23.25" customHeight="1">
      <c r="A27" s="203" t="s">
        <v>403</v>
      </c>
      <c r="B27" s="204" t="s">
        <v>397</v>
      </c>
      <c r="C27" s="363"/>
      <c r="D27" s="423"/>
      <c r="E27" s="206"/>
      <c r="F27" s="207"/>
      <c r="G27" s="201"/>
      <c r="H27" s="208"/>
    </row>
    <row r="28" spans="1:8" ht="31.5" customHeight="1">
      <c r="A28" s="203" t="s">
        <v>404</v>
      </c>
      <c r="B28" s="257" t="s">
        <v>399</v>
      </c>
      <c r="C28" s="363"/>
      <c r="D28" s="423"/>
      <c r="E28" s="206"/>
      <c r="F28" s="207"/>
      <c r="G28" s="201"/>
      <c r="H28" s="208"/>
    </row>
    <row r="29" spans="1:8" ht="22.5" customHeight="1" thickBot="1">
      <c r="A29" s="203" t="s">
        <v>405</v>
      </c>
      <c r="B29" s="204" t="s">
        <v>401</v>
      </c>
      <c r="C29" s="363"/>
      <c r="D29" s="423"/>
      <c r="E29" s="206"/>
      <c r="F29" s="207"/>
      <c r="G29" s="201"/>
      <c r="H29" s="208"/>
    </row>
    <row r="30" spans="1:8" ht="21" customHeight="1" thickBot="1">
      <c r="A30" s="202" t="s">
        <v>177</v>
      </c>
      <c r="B30" s="199" t="s">
        <v>192</v>
      </c>
      <c r="C30" s="205">
        <v>-47807.17142</v>
      </c>
      <c r="D30" s="215">
        <v>-159565.43475</v>
      </c>
      <c r="E30" s="99">
        <f>D30/C30*100</f>
        <v>333.76882591143266</v>
      </c>
      <c r="F30" s="231">
        <f>D30-C30</f>
        <v>-111758.26332999999</v>
      </c>
      <c r="G30" s="215">
        <v>-127836.353</v>
      </c>
      <c r="H30" s="152">
        <f t="shared" si="0"/>
        <v>124.82007739222661</v>
      </c>
    </row>
    <row r="31" spans="1:8" ht="20.25" customHeight="1" thickBot="1">
      <c r="A31" s="202" t="s">
        <v>177</v>
      </c>
      <c r="B31" s="199" t="s">
        <v>193</v>
      </c>
      <c r="C31" s="363"/>
      <c r="D31" s="215">
        <v>91397.20213</v>
      </c>
      <c r="E31" s="99" t="e">
        <f>D31/C31*100</f>
        <v>#DIV/0!</v>
      </c>
      <c r="F31" s="231">
        <f>D31-C31</f>
        <v>91397.20213</v>
      </c>
      <c r="G31" s="215">
        <v>277662.628</v>
      </c>
      <c r="H31" s="152">
        <f t="shared" si="0"/>
        <v>32.916638003584694</v>
      </c>
    </row>
    <row r="32" spans="1:8" ht="19.5" customHeight="1" thickBot="1">
      <c r="A32" s="222" t="s">
        <v>194</v>
      </c>
      <c r="B32" s="192" t="s">
        <v>170</v>
      </c>
      <c r="C32" s="195">
        <v>160760.052</v>
      </c>
      <c r="D32" s="196" t="s">
        <v>442</v>
      </c>
      <c r="E32" s="220" t="e">
        <f>D32/C32*100</f>
        <v>#VALUE!</v>
      </c>
      <c r="F32" s="228" t="e">
        <f>D32-C32</f>
        <v>#VALUE!</v>
      </c>
      <c r="G32" s="196">
        <v>122237.555</v>
      </c>
      <c r="H32" s="153" t="e">
        <f t="shared" si="0"/>
        <v>#VALUE!</v>
      </c>
    </row>
    <row r="33" spans="1:8" ht="18.75" customHeight="1" thickBot="1">
      <c r="A33" s="223" t="s">
        <v>195</v>
      </c>
      <c r="B33" s="194" t="s">
        <v>172</v>
      </c>
      <c r="C33" s="425"/>
      <c r="D33" s="219">
        <v>125175.29921</v>
      </c>
      <c r="E33" s="220" t="e">
        <f>D33/C34*100</f>
        <v>#DIV/0!</v>
      </c>
      <c r="F33" s="228">
        <f>D33-C34</f>
        <v>125175.29921</v>
      </c>
      <c r="G33" s="219">
        <v>163872.051</v>
      </c>
      <c r="H33" s="153">
        <f t="shared" si="0"/>
        <v>76.38599654189963</v>
      </c>
    </row>
    <row r="34" spans="1:8" ht="20.25" customHeight="1" thickBot="1">
      <c r="A34" s="224" t="s">
        <v>196</v>
      </c>
      <c r="B34" s="194" t="s">
        <v>208</v>
      </c>
      <c r="C34" s="424"/>
      <c r="D34" s="424">
        <v>250912.62688</v>
      </c>
      <c r="E34" s="220" t="e">
        <f>D34/#REF!*100</f>
        <v>#REF!</v>
      </c>
      <c r="F34" s="228" t="e">
        <f>D34-#REF!</f>
        <v>#REF!</v>
      </c>
      <c r="G34" s="424">
        <v>-262.228</v>
      </c>
      <c r="H34" s="153">
        <f t="shared" si="0"/>
        <v>-95684.91041383834</v>
      </c>
    </row>
    <row r="35" spans="1:8" ht="20.25" customHeight="1" thickBot="1">
      <c r="A35" s="224" t="s">
        <v>406</v>
      </c>
      <c r="B35" s="194" t="s">
        <v>185</v>
      </c>
      <c r="C35" s="230"/>
      <c r="D35" s="219"/>
      <c r="E35" s="220"/>
      <c r="F35" s="228"/>
      <c r="G35" s="219">
        <v>405236.753</v>
      </c>
      <c r="H35" s="153"/>
    </row>
    <row r="36" spans="1:8" ht="20.25" customHeight="1" thickBot="1">
      <c r="A36" s="225" t="s">
        <v>210</v>
      </c>
      <c r="B36" s="194" t="s">
        <v>208</v>
      </c>
      <c r="C36" s="230"/>
      <c r="D36" s="424">
        <v>-50.01</v>
      </c>
      <c r="E36" s="220" t="e">
        <f aca="true" t="shared" si="3" ref="E36:E42">D36/C36*100</f>
        <v>#DIV/0!</v>
      </c>
      <c r="F36" s="228">
        <f aca="true" t="shared" si="4" ref="F36:F42">D36-C36</f>
        <v>-50.01</v>
      </c>
      <c r="G36" s="424">
        <v>-262.228</v>
      </c>
      <c r="H36" s="153">
        <f t="shared" si="0"/>
        <v>19.071189956831457</v>
      </c>
    </row>
    <row r="37" spans="1:8" ht="18" customHeight="1" thickBot="1">
      <c r="A37" s="225" t="s">
        <v>210</v>
      </c>
      <c r="B37" s="194" t="s">
        <v>185</v>
      </c>
      <c r="C37" s="217"/>
      <c r="D37" s="219">
        <v>250912.62688</v>
      </c>
      <c r="E37" s="220" t="e">
        <f t="shared" si="3"/>
        <v>#DIV/0!</v>
      </c>
      <c r="F37" s="228">
        <f t="shared" si="4"/>
        <v>250912.62688</v>
      </c>
      <c r="G37" s="219">
        <v>405236.753</v>
      </c>
      <c r="H37" s="153">
        <f t="shared" si="0"/>
        <v>61.917539567295854</v>
      </c>
    </row>
    <row r="38" spans="1:8" ht="33.75" customHeight="1" thickBot="1">
      <c r="A38" s="226" t="s">
        <v>197</v>
      </c>
      <c r="B38" s="194" t="s">
        <v>174</v>
      </c>
      <c r="C38" s="217">
        <v>-208567.22342</v>
      </c>
      <c r="D38" s="219">
        <v>-198212.17699</v>
      </c>
      <c r="E38" s="220">
        <f t="shared" si="3"/>
        <v>95.03515161193491</v>
      </c>
      <c r="F38" s="228">
        <f t="shared" si="4"/>
        <v>10355.046429999988</v>
      </c>
      <c r="G38" s="219">
        <v>-85939.629</v>
      </c>
      <c r="H38" s="153">
        <f t="shared" si="0"/>
        <v>230.64118299835806</v>
      </c>
    </row>
    <row r="39" spans="1:8" ht="38.25" customHeight="1" hidden="1">
      <c r="A39" s="58" t="s">
        <v>213</v>
      </c>
      <c r="B39" s="257" t="s">
        <v>212</v>
      </c>
      <c r="C39" s="418"/>
      <c r="D39" s="422"/>
      <c r="E39" s="99" t="e">
        <f t="shared" si="3"/>
        <v>#DIV/0!</v>
      </c>
      <c r="F39" s="231">
        <f t="shared" si="4"/>
        <v>0</v>
      </c>
      <c r="G39" s="245"/>
      <c r="H39" s="152" t="e">
        <f t="shared" si="0"/>
        <v>#DIV/0!</v>
      </c>
    </row>
    <row r="40" spans="1:8" ht="48.75" customHeight="1" hidden="1">
      <c r="A40" s="226"/>
      <c r="B40" s="106"/>
      <c r="C40" s="419"/>
      <c r="D40" s="421"/>
      <c r="E40" s="220" t="e">
        <f t="shared" si="3"/>
        <v>#DIV/0!</v>
      </c>
      <c r="F40" s="228">
        <f t="shared" si="4"/>
        <v>0</v>
      </c>
      <c r="G40" s="219"/>
      <c r="H40" s="153" t="e">
        <f t="shared" si="0"/>
        <v>#DIV/0!</v>
      </c>
    </row>
    <row r="41" spans="1:8" ht="16.5" hidden="1" thickBot="1">
      <c r="A41" s="226"/>
      <c r="B41" s="106"/>
      <c r="C41" s="419"/>
      <c r="D41" s="420"/>
      <c r="E41" s="220" t="e">
        <f t="shared" si="3"/>
        <v>#DIV/0!</v>
      </c>
      <c r="F41" s="228">
        <f t="shared" si="4"/>
        <v>0</v>
      </c>
      <c r="G41" s="229"/>
      <c r="H41" s="153" t="e">
        <f t="shared" si="0"/>
        <v>#DIV/0!</v>
      </c>
    </row>
    <row r="42" spans="1:8" ht="47.25" customHeight="1" thickBot="1">
      <c r="A42" s="58" t="s">
        <v>198</v>
      </c>
      <c r="B42" s="227" t="s">
        <v>200</v>
      </c>
      <c r="C42" s="214">
        <v>47807.171</v>
      </c>
      <c r="D42" s="215">
        <v>-159565.43475</v>
      </c>
      <c r="E42" s="99">
        <f t="shared" si="3"/>
        <v>-333.7688288436895</v>
      </c>
      <c r="F42" s="231">
        <f t="shared" si="4"/>
        <v>-207372.60575</v>
      </c>
      <c r="G42" s="215">
        <v>-127836.353</v>
      </c>
      <c r="H42" s="152">
        <f t="shared" si="0"/>
        <v>124.82007739222661</v>
      </c>
    </row>
    <row r="43" spans="1:8" ht="32.25" hidden="1" thickBot="1">
      <c r="A43" s="32"/>
      <c r="B43" s="221" t="s">
        <v>200</v>
      </c>
      <c r="C43" s="200"/>
      <c r="D43" s="417"/>
      <c r="E43" s="99"/>
      <c r="F43" s="231"/>
      <c r="G43" s="201"/>
      <c r="H43" s="152" t="e">
        <f t="shared" si="0"/>
        <v>#DIV/0!</v>
      </c>
    </row>
    <row r="44" spans="1:8" ht="51" customHeight="1" thickBot="1">
      <c r="A44" s="58" t="s">
        <v>199</v>
      </c>
      <c r="B44" s="227" t="s">
        <v>211</v>
      </c>
      <c r="C44" s="200"/>
      <c r="D44" s="215">
        <v>91397.20213</v>
      </c>
      <c r="E44" s="99" t="e">
        <f aca="true" t="shared" si="5" ref="E44:E87">D44/C44*100</f>
        <v>#DIV/0!</v>
      </c>
      <c r="F44" s="231">
        <f aca="true" t="shared" si="6" ref="F44:F55">D44-C44</f>
        <v>91397.20213</v>
      </c>
      <c r="G44" s="215">
        <v>277662.628</v>
      </c>
      <c r="H44" s="152">
        <f t="shared" si="0"/>
        <v>32.916638003584694</v>
      </c>
    </row>
    <row r="45" spans="1:8" ht="16.5" hidden="1" thickBot="1">
      <c r="A45" s="32"/>
      <c r="B45" s="106"/>
      <c r="C45" s="217"/>
      <c r="D45" s="219"/>
      <c r="E45" s="220" t="e">
        <f t="shared" si="5"/>
        <v>#DIV/0!</v>
      </c>
      <c r="F45" s="228">
        <f t="shared" si="6"/>
        <v>0</v>
      </c>
      <c r="G45" s="219"/>
      <c r="H45" s="153" t="e">
        <f t="shared" si="0"/>
        <v>#DIV/0!</v>
      </c>
    </row>
    <row r="46" spans="1:8" ht="33.75" customHeight="1" thickBot="1">
      <c r="A46" s="32"/>
      <c r="B46" s="237" t="s">
        <v>201</v>
      </c>
      <c r="C46" s="217"/>
      <c r="D46" s="219" t="s">
        <v>443</v>
      </c>
      <c r="E46" s="220"/>
      <c r="F46" s="228"/>
      <c r="G46" s="219"/>
      <c r="H46" s="153"/>
    </row>
    <row r="47" spans="1:8" ht="18.75" customHeight="1" thickBot="1">
      <c r="A47" s="209"/>
      <c r="B47" s="262" t="s">
        <v>178</v>
      </c>
      <c r="C47" s="200">
        <v>-211635.43203</v>
      </c>
      <c r="D47" s="201">
        <v>-198589.84991</v>
      </c>
      <c r="E47" s="99">
        <f t="shared" si="5"/>
        <v>93.83582323863862</v>
      </c>
      <c r="F47" s="231">
        <f t="shared" si="6"/>
        <v>13045.582120000006</v>
      </c>
      <c r="G47" s="201">
        <v>-84773.424</v>
      </c>
      <c r="H47" s="152">
        <f t="shared" si="0"/>
        <v>234.2595598238429</v>
      </c>
    </row>
    <row r="48" spans="1:8" ht="16.5" customHeight="1" thickBot="1">
      <c r="A48" s="210"/>
      <c r="B48" s="262" t="s">
        <v>179</v>
      </c>
      <c r="C48" s="200"/>
      <c r="D48" s="201">
        <v>-198574.46791</v>
      </c>
      <c r="E48" s="99" t="e">
        <f t="shared" si="5"/>
        <v>#DIV/0!</v>
      </c>
      <c r="F48" s="253">
        <f t="shared" si="6"/>
        <v>-198574.46791</v>
      </c>
      <c r="G48" s="201">
        <v>-86706.084</v>
      </c>
      <c r="H48" s="152">
        <f t="shared" si="0"/>
        <v>229.0202241286782</v>
      </c>
    </row>
    <row r="49" spans="1:8" ht="19.5" customHeight="1" thickBot="1">
      <c r="A49" s="203" t="s">
        <v>166</v>
      </c>
      <c r="B49" s="204" t="s">
        <v>181</v>
      </c>
      <c r="C49" s="200">
        <v>211635.43203</v>
      </c>
      <c r="D49" s="201">
        <v>198589.84991</v>
      </c>
      <c r="E49" s="99">
        <f t="shared" si="5"/>
        <v>93.83582323863862</v>
      </c>
      <c r="F49" s="231">
        <f t="shared" si="6"/>
        <v>-13045.582120000006</v>
      </c>
      <c r="G49" s="201">
        <v>84773.424</v>
      </c>
      <c r="H49" s="152">
        <f t="shared" si="0"/>
        <v>234.2595598238429</v>
      </c>
    </row>
    <row r="50" spans="1:8" ht="21.75" customHeight="1" hidden="1">
      <c r="A50" s="203" t="s">
        <v>166</v>
      </c>
      <c r="B50" s="204" t="s">
        <v>167</v>
      </c>
      <c r="C50" s="200"/>
      <c r="D50" s="201"/>
      <c r="E50" s="99" t="e">
        <f t="shared" si="5"/>
        <v>#DIV/0!</v>
      </c>
      <c r="F50" s="231">
        <f t="shared" si="6"/>
        <v>0</v>
      </c>
      <c r="G50" s="201"/>
      <c r="H50" s="152" t="e">
        <f t="shared" si="0"/>
        <v>#DIV/0!</v>
      </c>
    </row>
    <row r="51" spans="1:8" ht="18.75" customHeight="1" thickBot="1">
      <c r="A51" s="203" t="s">
        <v>166</v>
      </c>
      <c r="B51" s="204" t="s">
        <v>182</v>
      </c>
      <c r="C51" s="233"/>
      <c r="D51" s="234">
        <v>198574.46791</v>
      </c>
      <c r="E51" s="235" t="e">
        <f t="shared" si="5"/>
        <v>#DIV/0!</v>
      </c>
      <c r="F51" s="236">
        <f t="shared" si="6"/>
        <v>198574.46791</v>
      </c>
      <c r="G51" s="234">
        <v>86706.084</v>
      </c>
      <c r="H51" s="152">
        <f t="shared" si="0"/>
        <v>229.0202241286782</v>
      </c>
    </row>
    <row r="52" spans="1:8" ht="32.25" customHeight="1" thickBot="1">
      <c r="A52" s="190" t="s">
        <v>202</v>
      </c>
      <c r="B52" s="186" t="s">
        <v>203</v>
      </c>
      <c r="C52" s="232"/>
      <c r="D52" s="234">
        <v>-55.96614</v>
      </c>
      <c r="E52" s="235" t="e">
        <f t="shared" si="5"/>
        <v>#DIV/0!</v>
      </c>
      <c r="F52" s="235">
        <f t="shared" si="6"/>
        <v>-55.96614</v>
      </c>
      <c r="G52" s="234">
        <v>-1595.036</v>
      </c>
      <c r="H52" s="152">
        <f t="shared" si="0"/>
        <v>3.508769708019129</v>
      </c>
    </row>
    <row r="53" spans="1:8" ht="33.75" customHeight="1" thickBot="1">
      <c r="A53" s="190" t="s">
        <v>202</v>
      </c>
      <c r="B53" s="186" t="s">
        <v>204</v>
      </c>
      <c r="C53" s="244">
        <v>550.87961</v>
      </c>
      <c r="D53" s="234">
        <v>-55.96614</v>
      </c>
      <c r="E53" s="235">
        <f t="shared" si="5"/>
        <v>-10.159413959794229</v>
      </c>
      <c r="F53" s="236">
        <f t="shared" si="6"/>
        <v>-606.84575</v>
      </c>
      <c r="G53" s="234">
        <v>-1595.036</v>
      </c>
      <c r="H53" s="152">
        <f t="shared" si="0"/>
        <v>3.508769708019129</v>
      </c>
    </row>
    <row r="54" spans="1:8" ht="18.75" customHeight="1" thickBot="1">
      <c r="A54" s="191" t="s">
        <v>205</v>
      </c>
      <c r="B54" s="192" t="s">
        <v>170</v>
      </c>
      <c r="C54" s="195">
        <v>550.87961</v>
      </c>
      <c r="D54" s="196">
        <v>7927.17346</v>
      </c>
      <c r="E54" s="251">
        <f t="shared" si="5"/>
        <v>1439.0028812284413</v>
      </c>
      <c r="F54" s="252">
        <f t="shared" si="6"/>
        <v>7376.29385</v>
      </c>
      <c r="G54" s="196">
        <v>6647.574</v>
      </c>
      <c r="H54" s="153">
        <f t="shared" si="0"/>
        <v>119.24911945320203</v>
      </c>
    </row>
    <row r="55" spans="1:8" ht="20.25" customHeight="1" thickBot="1">
      <c r="A55" s="193" t="s">
        <v>206</v>
      </c>
      <c r="B55" s="194" t="s">
        <v>172</v>
      </c>
      <c r="C55" s="242"/>
      <c r="D55" s="196">
        <v>5523.80661</v>
      </c>
      <c r="E55" s="251" t="e">
        <f t="shared" si="5"/>
        <v>#DIV/0!</v>
      </c>
      <c r="F55" s="252">
        <f t="shared" si="6"/>
        <v>5523.80661</v>
      </c>
      <c r="G55" s="196">
        <v>7927.173</v>
      </c>
      <c r="H55" s="153">
        <f t="shared" si="0"/>
        <v>69.68192330355349</v>
      </c>
    </row>
    <row r="56" spans="1:8" ht="16.5" customHeight="1" thickBot="1">
      <c r="A56" s="218">
        <v>205300</v>
      </c>
      <c r="B56" s="263" t="s">
        <v>208</v>
      </c>
      <c r="C56" s="195"/>
      <c r="D56" s="196">
        <v>-2459.33299</v>
      </c>
      <c r="E56" s="251" t="e">
        <f>#REF!/C56*100</f>
        <v>#REF!</v>
      </c>
      <c r="F56" s="251" t="e">
        <f>#REF!-C56</f>
        <v>#REF!</v>
      </c>
      <c r="G56" s="196">
        <v>-315.438</v>
      </c>
      <c r="H56" s="260" t="e">
        <f>#REF!/G56*100</f>
        <v>#REF!</v>
      </c>
    </row>
    <row r="57" spans="1:8" ht="16.5" customHeight="1" thickBot="1">
      <c r="A57" s="218">
        <v>205300</v>
      </c>
      <c r="B57" s="263" t="s">
        <v>185</v>
      </c>
      <c r="C57" s="195"/>
      <c r="D57" s="196">
        <v>-2459.33299</v>
      </c>
      <c r="E57" s="251" t="e">
        <f>D56/C57*100</f>
        <v>#DIV/0!</v>
      </c>
      <c r="F57" s="251">
        <f>D56-C57</f>
        <v>-2459.33299</v>
      </c>
      <c r="G57" s="196">
        <v>-315.438</v>
      </c>
      <c r="H57" s="260">
        <f>D56/G57*100</f>
        <v>779.6565378933419</v>
      </c>
    </row>
    <row r="58" spans="1:8" ht="16.5" customHeight="1" thickBot="1">
      <c r="A58" s="241" t="s">
        <v>407</v>
      </c>
      <c r="B58" s="194" t="s">
        <v>408</v>
      </c>
      <c r="C58" s="195"/>
      <c r="D58" s="196"/>
      <c r="E58" s="251"/>
      <c r="F58" s="251"/>
      <c r="G58" s="196">
        <v>-3.21</v>
      </c>
      <c r="H58" s="260"/>
    </row>
    <row r="59" spans="1:8" ht="16.5" customHeight="1" thickBot="1">
      <c r="A59" s="241" t="s">
        <v>407</v>
      </c>
      <c r="B59" s="194" t="s">
        <v>409</v>
      </c>
      <c r="C59" s="195"/>
      <c r="D59" s="196"/>
      <c r="E59" s="251"/>
      <c r="F59" s="251"/>
      <c r="G59" s="196">
        <v>-3.21</v>
      </c>
      <c r="H59" s="260"/>
    </row>
    <row r="60" spans="1:8" ht="19.5" customHeight="1" thickBot="1">
      <c r="A60" s="193" t="s">
        <v>207</v>
      </c>
      <c r="B60" s="263" t="s">
        <v>208</v>
      </c>
      <c r="C60" s="242"/>
      <c r="D60" s="196">
        <v>-2459.33299</v>
      </c>
      <c r="E60" s="251" t="e">
        <f>D57/C60*100</f>
        <v>#DIV/0!</v>
      </c>
      <c r="F60" s="251">
        <f>D57-C60</f>
        <v>-2459.33299</v>
      </c>
      <c r="G60" s="196">
        <v>-312.227</v>
      </c>
      <c r="H60" s="260">
        <f>D57/G60*100</f>
        <v>787.6746693911801</v>
      </c>
    </row>
    <row r="61" spans="1:8" ht="20.25" customHeight="1" thickBot="1">
      <c r="A61" s="193" t="s">
        <v>207</v>
      </c>
      <c r="B61" s="263" t="s">
        <v>185</v>
      </c>
      <c r="C61" s="242"/>
      <c r="D61" s="196">
        <v>-2459.33299</v>
      </c>
      <c r="E61" s="251" t="e">
        <f>D60/C61*100</f>
        <v>#DIV/0!</v>
      </c>
      <c r="F61" s="251">
        <f>D60-C61</f>
        <v>-2459.33299</v>
      </c>
      <c r="G61" s="196">
        <v>-312.227</v>
      </c>
      <c r="H61" s="260">
        <f>D60/G61*100</f>
        <v>787.6746693911801</v>
      </c>
    </row>
    <row r="62" spans="1:8" ht="48.75" customHeight="1" thickBot="1">
      <c r="A62" s="203" t="s">
        <v>394</v>
      </c>
      <c r="B62" s="204" t="s">
        <v>395</v>
      </c>
      <c r="C62" s="242"/>
      <c r="D62" s="196"/>
      <c r="E62" s="251"/>
      <c r="F62" s="251"/>
      <c r="G62" s="196"/>
      <c r="H62" s="260"/>
    </row>
    <row r="63" spans="1:8" ht="20.25" customHeight="1" thickBot="1">
      <c r="A63" s="203" t="s">
        <v>396</v>
      </c>
      <c r="B63" s="204" t="s">
        <v>397</v>
      </c>
      <c r="C63" s="242"/>
      <c r="D63" s="196"/>
      <c r="E63" s="251"/>
      <c r="F63" s="251"/>
      <c r="G63" s="196"/>
      <c r="H63" s="260"/>
    </row>
    <row r="64" spans="1:8" ht="41.25" customHeight="1" thickBot="1">
      <c r="A64" s="413" t="s">
        <v>398</v>
      </c>
      <c r="B64" s="257" t="s">
        <v>399</v>
      </c>
      <c r="C64" s="242"/>
      <c r="D64" s="196"/>
      <c r="E64" s="251"/>
      <c r="F64" s="251"/>
      <c r="G64" s="196"/>
      <c r="H64" s="260"/>
    </row>
    <row r="65" spans="1:8" ht="20.25" customHeight="1" thickBot="1">
      <c r="A65" s="413" t="s">
        <v>400</v>
      </c>
      <c r="B65" s="204" t="s">
        <v>401</v>
      </c>
      <c r="C65" s="242"/>
      <c r="D65" s="196"/>
      <c r="E65" s="251"/>
      <c r="F65" s="251"/>
      <c r="G65" s="196"/>
      <c r="H65" s="260"/>
    </row>
    <row r="66" spans="1:8" ht="30.75" customHeight="1" thickBot="1">
      <c r="A66" s="239" t="s">
        <v>168</v>
      </c>
      <c r="B66" s="186" t="s">
        <v>183</v>
      </c>
      <c r="C66" s="200"/>
      <c r="D66" s="415">
        <v>198645.81605</v>
      </c>
      <c r="E66" s="235" t="e">
        <f>D61/C66*100</f>
        <v>#DIV/0!</v>
      </c>
      <c r="F66" s="235">
        <f>D61-C66</f>
        <v>-2459.33299</v>
      </c>
      <c r="G66" s="415">
        <v>86368.461</v>
      </c>
      <c r="H66" s="152">
        <f>D61/G66*100</f>
        <v>-2.8474896525017392</v>
      </c>
    </row>
    <row r="67" spans="1:8" ht="31.5" customHeight="1" thickBot="1">
      <c r="A67" s="239" t="s">
        <v>168</v>
      </c>
      <c r="B67" s="186" t="s">
        <v>184</v>
      </c>
      <c r="C67" s="233">
        <v>211084.55242</v>
      </c>
      <c r="D67" s="234">
        <v>198630.43405</v>
      </c>
      <c r="E67" s="235">
        <f t="shared" si="5"/>
        <v>94.09993851884542</v>
      </c>
      <c r="F67" s="235">
        <f aca="true" t="shared" si="7" ref="F67:F102">D67-C67</f>
        <v>-12454.118369999982</v>
      </c>
      <c r="G67" s="234">
        <v>88301.121</v>
      </c>
      <c r="H67" s="152">
        <f t="shared" si="0"/>
        <v>224.94667315718453</v>
      </c>
    </row>
    <row r="68" spans="1:8" ht="20.25" customHeight="1" thickBot="1">
      <c r="A68" s="191" t="s">
        <v>169</v>
      </c>
      <c r="B68" s="192" t="s">
        <v>170</v>
      </c>
      <c r="C68" s="195">
        <v>2517.329</v>
      </c>
      <c r="D68" s="196">
        <v>3762.30195</v>
      </c>
      <c r="E68" s="251">
        <f t="shared" si="5"/>
        <v>149.45610804149953</v>
      </c>
      <c r="F68" s="251">
        <f t="shared" si="7"/>
        <v>1244.9729499999999</v>
      </c>
      <c r="G68" s="196">
        <v>3932.039</v>
      </c>
      <c r="H68" s="153">
        <f t="shared" si="0"/>
        <v>95.68323076144463</v>
      </c>
    </row>
    <row r="69" spans="1:8" ht="19.5" customHeight="1" thickBot="1">
      <c r="A69" s="193" t="s">
        <v>171</v>
      </c>
      <c r="B69" s="194" t="s">
        <v>172</v>
      </c>
      <c r="C69" s="195"/>
      <c r="D69" s="196">
        <v>3328.66289</v>
      </c>
      <c r="E69" s="251" t="e">
        <f t="shared" si="5"/>
        <v>#DIV/0!</v>
      </c>
      <c r="F69" s="251">
        <f t="shared" si="7"/>
        <v>3328.66289</v>
      </c>
      <c r="G69" s="196">
        <v>3762.302</v>
      </c>
      <c r="H69" s="153">
        <f t="shared" si="0"/>
        <v>88.47410149424475</v>
      </c>
    </row>
    <row r="70" spans="1:8" ht="19.5" customHeight="1" thickBot="1">
      <c r="A70" s="240" t="s">
        <v>209</v>
      </c>
      <c r="B70" s="194" t="s">
        <v>208</v>
      </c>
      <c r="C70" s="195"/>
      <c r="D70" s="196"/>
      <c r="E70" s="251" t="e">
        <f t="shared" si="5"/>
        <v>#DIV/0!</v>
      </c>
      <c r="F70" s="251">
        <f t="shared" si="7"/>
        <v>0</v>
      </c>
      <c r="G70" s="196">
        <v>259.095</v>
      </c>
      <c r="H70" s="153">
        <f t="shared" si="0"/>
        <v>0</v>
      </c>
    </row>
    <row r="71" spans="1:8" ht="18.75" customHeight="1" thickBot="1">
      <c r="A71" s="240" t="s">
        <v>209</v>
      </c>
      <c r="B71" s="194" t="s">
        <v>185</v>
      </c>
      <c r="C71" s="195"/>
      <c r="D71" s="196">
        <v>-15.382</v>
      </c>
      <c r="E71" s="251" t="e">
        <f t="shared" si="5"/>
        <v>#DIV/0!</v>
      </c>
      <c r="F71" s="251">
        <f t="shared" si="7"/>
        <v>-15.382</v>
      </c>
      <c r="G71" s="196">
        <v>2191.755</v>
      </c>
      <c r="H71" s="153">
        <f t="shared" si="0"/>
        <v>-0.7018120182228397</v>
      </c>
    </row>
    <row r="72" spans="1:8" ht="18.75" customHeight="1" thickBot="1">
      <c r="A72" s="240" t="s">
        <v>186</v>
      </c>
      <c r="B72" s="194" t="s">
        <v>208</v>
      </c>
      <c r="C72" s="195"/>
      <c r="D72" s="196"/>
      <c r="E72" s="251" t="e">
        <f t="shared" si="5"/>
        <v>#DIV/0!</v>
      </c>
      <c r="F72" s="251">
        <f t="shared" si="7"/>
        <v>0</v>
      </c>
      <c r="G72" s="196">
        <v>259.095</v>
      </c>
      <c r="H72" s="153">
        <f t="shared" si="0"/>
        <v>0</v>
      </c>
    </row>
    <row r="73" spans="1:8" ht="20.25" customHeight="1" thickBot="1">
      <c r="A73" s="240" t="s">
        <v>186</v>
      </c>
      <c r="B73" s="194" t="s">
        <v>185</v>
      </c>
      <c r="C73" s="195"/>
      <c r="D73" s="196">
        <v>-15.382</v>
      </c>
      <c r="E73" s="251" t="e">
        <f t="shared" si="5"/>
        <v>#DIV/0!</v>
      </c>
      <c r="F73" s="251">
        <f t="shared" si="7"/>
        <v>-15.382</v>
      </c>
      <c r="G73" s="196">
        <v>2191.755</v>
      </c>
      <c r="H73" s="153">
        <f t="shared" si="0"/>
        <v>-0.7018120182228397</v>
      </c>
    </row>
    <row r="74" spans="1:8" ht="33" customHeight="1" thickBot="1">
      <c r="A74" s="30" t="s">
        <v>173</v>
      </c>
      <c r="B74" s="194" t="s">
        <v>174</v>
      </c>
      <c r="C74" s="195">
        <v>208567.22342</v>
      </c>
      <c r="D74" s="196">
        <v>198212.17699</v>
      </c>
      <c r="E74" s="251">
        <f t="shared" si="5"/>
        <v>95.03515161193491</v>
      </c>
      <c r="F74" s="251">
        <f t="shared" si="7"/>
        <v>-10355.046429999988</v>
      </c>
      <c r="G74" s="196">
        <v>85939.629</v>
      </c>
      <c r="H74" s="153">
        <f t="shared" si="0"/>
        <v>230.64118299835806</v>
      </c>
    </row>
    <row r="75" spans="1:8" ht="31.5" customHeight="1" thickBot="1">
      <c r="A75" s="198" t="s">
        <v>175</v>
      </c>
      <c r="B75" s="199" t="s">
        <v>187</v>
      </c>
      <c r="C75" s="200"/>
      <c r="D75" s="234">
        <v>198589.84991</v>
      </c>
      <c r="E75" s="235" t="e">
        <f t="shared" si="5"/>
        <v>#DIV/0!</v>
      </c>
      <c r="F75" s="254">
        <f t="shared" si="7"/>
        <v>198589.84991</v>
      </c>
      <c r="G75" s="234">
        <v>84773.424</v>
      </c>
      <c r="H75" s="152">
        <f t="shared" si="0"/>
        <v>234.2595598238429</v>
      </c>
    </row>
    <row r="76" spans="1:8" ht="32.25" customHeight="1" thickBot="1">
      <c r="A76" s="198" t="s">
        <v>188</v>
      </c>
      <c r="B76" s="199" t="s">
        <v>189</v>
      </c>
      <c r="C76" s="233"/>
      <c r="D76" s="234">
        <v>198574.46791</v>
      </c>
      <c r="E76" s="235" t="e">
        <f t="shared" si="5"/>
        <v>#DIV/0!</v>
      </c>
      <c r="F76" s="188">
        <f t="shared" si="7"/>
        <v>198574.46791</v>
      </c>
      <c r="G76" s="234">
        <v>86706.084</v>
      </c>
      <c r="H76" s="152">
        <f t="shared" si="0"/>
        <v>229.0202241286782</v>
      </c>
    </row>
    <row r="77" spans="1:8" ht="21" customHeight="1" thickBot="1">
      <c r="A77" s="185" t="s">
        <v>176</v>
      </c>
      <c r="B77" s="186" t="s">
        <v>190</v>
      </c>
      <c r="C77" s="233">
        <v>211635.43203</v>
      </c>
      <c r="D77" s="234">
        <v>198589.84991</v>
      </c>
      <c r="E77" s="99">
        <f t="shared" si="5"/>
        <v>93.83582323863862</v>
      </c>
      <c r="F77" s="246">
        <f t="shared" si="7"/>
        <v>-13045.582120000006</v>
      </c>
      <c r="G77" s="234">
        <v>84773.424</v>
      </c>
      <c r="H77" s="152">
        <f t="shared" si="0"/>
        <v>234.2595598238429</v>
      </c>
    </row>
    <row r="78" spans="1:8" ht="19.5" customHeight="1" thickBot="1">
      <c r="A78" s="185" t="s">
        <v>176</v>
      </c>
      <c r="B78" s="186" t="s">
        <v>191</v>
      </c>
      <c r="C78" s="233"/>
      <c r="D78" s="234">
        <v>198574.46791</v>
      </c>
      <c r="E78" s="99" t="e">
        <f t="shared" si="5"/>
        <v>#DIV/0!</v>
      </c>
      <c r="F78" s="246">
        <f t="shared" si="7"/>
        <v>198574.46791</v>
      </c>
      <c r="G78" s="234">
        <v>86706.084</v>
      </c>
      <c r="H78" s="152">
        <f t="shared" si="0"/>
        <v>229.0202241286782</v>
      </c>
    </row>
    <row r="79" spans="1:8" ht="18.75" customHeight="1" hidden="1">
      <c r="A79" s="202" t="s">
        <v>177</v>
      </c>
      <c r="B79" s="199" t="s">
        <v>192</v>
      </c>
      <c r="C79" s="200"/>
      <c r="D79" s="201"/>
      <c r="E79" s="99" t="e">
        <f t="shared" si="5"/>
        <v>#DIV/0!</v>
      </c>
      <c r="F79" s="246">
        <f t="shared" si="7"/>
        <v>0</v>
      </c>
      <c r="G79" s="201"/>
      <c r="H79" s="151" t="e">
        <f t="shared" si="0"/>
        <v>#DIV/0!</v>
      </c>
    </row>
    <row r="80" spans="1:8" ht="55.5" customHeight="1" thickBot="1">
      <c r="A80" s="203" t="s">
        <v>402</v>
      </c>
      <c r="B80" s="204" t="s">
        <v>395</v>
      </c>
      <c r="C80" s="200"/>
      <c r="D80" s="201"/>
      <c r="E80" s="99"/>
      <c r="F80" s="246"/>
      <c r="G80" s="201"/>
      <c r="H80" s="151"/>
    </row>
    <row r="81" spans="1:8" ht="18.75" customHeight="1" thickBot="1">
      <c r="A81" s="203" t="s">
        <v>403</v>
      </c>
      <c r="B81" s="204" t="s">
        <v>397</v>
      </c>
      <c r="C81" s="200"/>
      <c r="D81" s="201"/>
      <c r="E81" s="99"/>
      <c r="F81" s="246"/>
      <c r="G81" s="201"/>
      <c r="H81" s="151"/>
    </row>
    <row r="82" spans="1:8" ht="30" customHeight="1" thickBot="1">
      <c r="A82" s="203" t="s">
        <v>404</v>
      </c>
      <c r="B82" s="257" t="s">
        <v>399</v>
      </c>
      <c r="C82" s="200"/>
      <c r="D82" s="201"/>
      <c r="E82" s="99"/>
      <c r="F82" s="246"/>
      <c r="G82" s="201"/>
      <c r="H82" s="151"/>
    </row>
    <row r="83" spans="1:8" ht="18.75" customHeight="1" thickBot="1">
      <c r="A83" s="203" t="s">
        <v>405</v>
      </c>
      <c r="B83" s="204" t="s">
        <v>401</v>
      </c>
      <c r="C83" s="200"/>
      <c r="D83" s="201"/>
      <c r="E83" s="99"/>
      <c r="F83" s="246"/>
      <c r="G83" s="201"/>
      <c r="H83" s="151"/>
    </row>
    <row r="84" spans="1:8" ht="18.75" customHeight="1" thickBot="1">
      <c r="A84" s="202" t="s">
        <v>177</v>
      </c>
      <c r="B84" s="199" t="s">
        <v>192</v>
      </c>
      <c r="C84" s="233">
        <v>211635.43203</v>
      </c>
      <c r="D84" s="234">
        <v>198589.84991</v>
      </c>
      <c r="E84" s="235">
        <f t="shared" si="5"/>
        <v>93.83582323863862</v>
      </c>
      <c r="F84" s="188">
        <f t="shared" si="7"/>
        <v>-13045.582120000006</v>
      </c>
      <c r="G84" s="234">
        <v>84773.424</v>
      </c>
      <c r="H84" s="152">
        <f t="shared" si="0"/>
        <v>234.2595598238429</v>
      </c>
    </row>
    <row r="85" spans="1:8" ht="16.5" customHeight="1" thickBot="1">
      <c r="A85" s="202" t="s">
        <v>177</v>
      </c>
      <c r="B85" s="199" t="s">
        <v>193</v>
      </c>
      <c r="C85" s="233"/>
      <c r="D85" s="234">
        <v>198574.46791</v>
      </c>
      <c r="E85" s="235" t="e">
        <f t="shared" si="5"/>
        <v>#DIV/0!</v>
      </c>
      <c r="F85" s="188">
        <f t="shared" si="7"/>
        <v>198574.46791</v>
      </c>
      <c r="G85" s="234">
        <v>86706.084</v>
      </c>
      <c r="H85" s="152">
        <f t="shared" si="0"/>
        <v>229.0202241286782</v>
      </c>
    </row>
    <row r="86" spans="1:8" ht="20.25" customHeight="1" thickBot="1">
      <c r="A86" s="222" t="s">
        <v>194</v>
      </c>
      <c r="B86" s="192" t="s">
        <v>170</v>
      </c>
      <c r="C86" s="195">
        <v>3068.20861</v>
      </c>
      <c r="D86" s="196">
        <v>11689.47541</v>
      </c>
      <c r="E86" s="251">
        <f t="shared" si="5"/>
        <v>380.9869828244827</v>
      </c>
      <c r="F86" s="251">
        <f t="shared" si="7"/>
        <v>8621.2668</v>
      </c>
      <c r="G86" s="196">
        <v>10579.614</v>
      </c>
      <c r="H86" s="153">
        <f t="shared" si="0"/>
        <v>110.49056619646048</v>
      </c>
    </row>
    <row r="87" spans="1:8" ht="17.25" customHeight="1" thickBot="1">
      <c r="A87" s="223" t="s">
        <v>195</v>
      </c>
      <c r="B87" s="194" t="s">
        <v>172</v>
      </c>
      <c r="C87" s="195"/>
      <c r="D87" s="196">
        <v>8852.4695</v>
      </c>
      <c r="E87" s="251" t="e">
        <f t="shared" si="5"/>
        <v>#DIV/0!</v>
      </c>
      <c r="F87" s="248">
        <f t="shared" si="7"/>
        <v>8852.4695</v>
      </c>
      <c r="G87" s="196">
        <v>11689.475</v>
      </c>
      <c r="H87" s="153">
        <f t="shared" si="0"/>
        <v>75.73025734688683</v>
      </c>
    </row>
    <row r="88" spans="1:8" ht="16.5" hidden="1" thickBot="1">
      <c r="A88" s="224" t="s">
        <v>196</v>
      </c>
      <c r="B88" s="194" t="s">
        <v>185</v>
      </c>
      <c r="C88" s="242"/>
      <c r="D88" s="238"/>
      <c r="E88" s="258">
        <f>ROUND(IF(D88=0,0,D88/C88),3)</f>
        <v>0</v>
      </c>
      <c r="F88" s="248">
        <f t="shared" si="7"/>
        <v>0</v>
      </c>
      <c r="G88" s="238"/>
      <c r="H88" s="152" t="e">
        <f t="shared" si="0"/>
        <v>#DIV/0!</v>
      </c>
    </row>
    <row r="89" spans="1:8" ht="16.5" thickBot="1">
      <c r="A89" s="225" t="s">
        <v>196</v>
      </c>
      <c r="B89" s="194" t="s">
        <v>208</v>
      </c>
      <c r="C89" s="233"/>
      <c r="D89" s="196">
        <v>-2459.33299</v>
      </c>
      <c r="E89" s="251" t="e">
        <f aca="true" t="shared" si="8" ref="E89:E102">D89/C89*100</f>
        <v>#DIV/0!</v>
      </c>
      <c r="F89" s="247">
        <f t="shared" si="7"/>
        <v>-2459.33299</v>
      </c>
      <c r="G89" s="196">
        <v>-56.343</v>
      </c>
      <c r="H89" s="260">
        <f t="shared" si="0"/>
        <v>4364.930852102301</v>
      </c>
    </row>
    <row r="90" spans="1:8" ht="16.5" customHeight="1" thickBot="1">
      <c r="A90" s="225" t="s">
        <v>196</v>
      </c>
      <c r="B90" s="194" t="s">
        <v>185</v>
      </c>
      <c r="C90" s="243"/>
      <c r="D90" s="243">
        <v>-2474.71499</v>
      </c>
      <c r="E90" s="251" t="e">
        <f t="shared" si="8"/>
        <v>#DIV/0!</v>
      </c>
      <c r="F90" s="248">
        <f t="shared" si="7"/>
        <v>-2474.71499</v>
      </c>
      <c r="G90" s="243">
        <v>1876.317</v>
      </c>
      <c r="H90" s="260">
        <f t="shared" si="0"/>
        <v>-131.89215841459625</v>
      </c>
    </row>
    <row r="91" spans="1:8" ht="16.5" customHeight="1" thickBot="1">
      <c r="A91" s="241" t="s">
        <v>406</v>
      </c>
      <c r="B91" s="194" t="s">
        <v>408</v>
      </c>
      <c r="C91" s="243"/>
      <c r="D91" s="416"/>
      <c r="E91" s="251" t="e">
        <f t="shared" si="8"/>
        <v>#DIV/0!</v>
      </c>
      <c r="F91" s="248">
        <f t="shared" si="7"/>
        <v>0</v>
      </c>
      <c r="G91" s="416">
        <v>-3.21</v>
      </c>
      <c r="H91" s="260"/>
    </row>
    <row r="92" spans="1:8" ht="16.5" customHeight="1" thickBot="1">
      <c r="A92" s="241" t="s">
        <v>406</v>
      </c>
      <c r="B92" s="194" t="s">
        <v>409</v>
      </c>
      <c r="C92" s="243"/>
      <c r="D92" s="416"/>
      <c r="E92" s="251" t="e">
        <f t="shared" si="8"/>
        <v>#DIV/0!</v>
      </c>
      <c r="F92" s="248">
        <f t="shared" si="7"/>
        <v>0</v>
      </c>
      <c r="G92" s="416">
        <v>-3.21</v>
      </c>
      <c r="H92" s="260"/>
    </row>
    <row r="93" spans="1:8" ht="16.5" customHeight="1" thickBot="1">
      <c r="A93" s="241" t="s">
        <v>210</v>
      </c>
      <c r="B93" s="194" t="s">
        <v>208</v>
      </c>
      <c r="C93" s="243"/>
      <c r="D93" s="196">
        <v>-2459.33299</v>
      </c>
      <c r="E93" s="160" t="e">
        <f t="shared" si="8"/>
        <v>#DIV/0!</v>
      </c>
      <c r="F93" s="248">
        <f t="shared" si="7"/>
        <v>-2459.33299</v>
      </c>
      <c r="G93" s="196">
        <v>-53.132</v>
      </c>
      <c r="H93" s="260">
        <f t="shared" si="0"/>
        <v>4628.722784762478</v>
      </c>
    </row>
    <row r="94" spans="1:8" ht="16.5" customHeight="1" thickBot="1">
      <c r="A94" s="241" t="s">
        <v>210</v>
      </c>
      <c r="B94" s="194" t="s">
        <v>185</v>
      </c>
      <c r="C94" s="243"/>
      <c r="D94" s="243">
        <v>-2474.71499</v>
      </c>
      <c r="E94" s="251" t="e">
        <f t="shared" si="8"/>
        <v>#DIV/0!</v>
      </c>
      <c r="F94" s="248">
        <f t="shared" si="7"/>
        <v>-2474.71499</v>
      </c>
      <c r="G94" s="243">
        <v>1879.528</v>
      </c>
      <c r="H94" s="153">
        <f t="shared" si="0"/>
        <v>-131.66683284313933</v>
      </c>
    </row>
    <row r="95" spans="1:8" ht="29.25" customHeight="1" thickBot="1">
      <c r="A95" s="226" t="s">
        <v>197</v>
      </c>
      <c r="B95" s="194" t="s">
        <v>174</v>
      </c>
      <c r="C95" s="195">
        <v>208567.22342</v>
      </c>
      <c r="D95" s="196">
        <v>198212.17699</v>
      </c>
      <c r="E95" s="251">
        <f t="shared" si="8"/>
        <v>95.03515161193491</v>
      </c>
      <c r="F95" s="248">
        <f t="shared" si="7"/>
        <v>-10355.046429999988</v>
      </c>
      <c r="G95" s="196">
        <v>85939.629</v>
      </c>
      <c r="H95" s="153">
        <f t="shared" si="0"/>
        <v>230.64118299835806</v>
      </c>
    </row>
    <row r="96" spans="1:8" ht="16.5" hidden="1" thickBot="1">
      <c r="A96" s="226"/>
      <c r="B96" s="106"/>
      <c r="C96" s="233">
        <v>167158.859</v>
      </c>
      <c r="D96" s="234"/>
      <c r="E96" s="251">
        <f t="shared" si="8"/>
        <v>0</v>
      </c>
      <c r="F96" s="188">
        <f t="shared" si="7"/>
        <v>-167158.859</v>
      </c>
      <c r="G96" s="234"/>
      <c r="H96" s="152" t="e">
        <f t="shared" si="0"/>
        <v>#DIV/0!</v>
      </c>
    </row>
    <row r="97" spans="1:8" ht="16.5" hidden="1" thickBot="1">
      <c r="A97" s="226"/>
      <c r="B97" s="106"/>
      <c r="C97" s="233"/>
      <c r="D97" s="234"/>
      <c r="E97" s="235" t="e">
        <f t="shared" si="8"/>
        <v>#DIV/0!</v>
      </c>
      <c r="F97" s="188">
        <f t="shared" si="7"/>
        <v>0</v>
      </c>
      <c r="G97" s="234"/>
      <c r="H97" s="152" t="e">
        <f t="shared" si="0"/>
        <v>#DIV/0!</v>
      </c>
    </row>
    <row r="98" spans="1:8" ht="22.5" customHeight="1" hidden="1">
      <c r="A98" s="226"/>
      <c r="B98" s="106"/>
      <c r="C98" s="233"/>
      <c r="D98" s="234"/>
      <c r="E98" s="235" t="e">
        <f t="shared" si="8"/>
        <v>#DIV/0!</v>
      </c>
      <c r="F98" s="187">
        <f t="shared" si="7"/>
        <v>0</v>
      </c>
      <c r="G98" s="234"/>
      <c r="H98" s="152" t="e">
        <f t="shared" si="0"/>
        <v>#DIV/0!</v>
      </c>
    </row>
    <row r="99" spans="1:8" ht="45" customHeight="1" thickBot="1">
      <c r="A99" s="58" t="s">
        <v>198</v>
      </c>
      <c r="B99" s="227" t="s">
        <v>200</v>
      </c>
      <c r="C99" s="200">
        <v>211635.43203</v>
      </c>
      <c r="D99" s="234">
        <v>198589.84991</v>
      </c>
      <c r="E99" s="99">
        <f t="shared" si="8"/>
        <v>93.83582323863862</v>
      </c>
      <c r="F99" s="91">
        <f t="shared" si="7"/>
        <v>-13045.582120000006</v>
      </c>
      <c r="G99" s="234">
        <v>84773.424</v>
      </c>
      <c r="H99" s="152">
        <f t="shared" si="0"/>
        <v>234.2595598238429</v>
      </c>
    </row>
    <row r="100" spans="1:8" ht="45.75" customHeight="1" thickBot="1">
      <c r="A100" s="58" t="s">
        <v>199</v>
      </c>
      <c r="B100" s="227" t="s">
        <v>211</v>
      </c>
      <c r="C100" s="274"/>
      <c r="D100" s="234">
        <v>198574.46791</v>
      </c>
      <c r="E100" s="275" t="e">
        <f t="shared" si="8"/>
        <v>#DIV/0!</v>
      </c>
      <c r="F100" s="276">
        <f t="shared" si="7"/>
        <v>198574.46791</v>
      </c>
      <c r="G100" s="234">
        <v>86706.084</v>
      </c>
      <c r="H100" s="277">
        <f t="shared" si="0"/>
        <v>229.0202241286782</v>
      </c>
    </row>
    <row r="101" spans="1:8" ht="50.25" customHeight="1" hidden="1">
      <c r="A101" s="32"/>
      <c r="B101" s="221"/>
      <c r="C101" s="128"/>
      <c r="D101" s="268"/>
      <c r="E101" s="269" t="e">
        <f t="shared" si="8"/>
        <v>#DIV/0!</v>
      </c>
      <c r="F101" s="270">
        <f t="shared" si="7"/>
        <v>0</v>
      </c>
      <c r="G101" s="268"/>
      <c r="H101" s="259" t="e">
        <f t="shared" si="0"/>
        <v>#DIV/0!</v>
      </c>
    </row>
    <row r="102" spans="1:8" ht="30.75" customHeight="1" hidden="1">
      <c r="A102" s="32"/>
      <c r="B102" s="78"/>
      <c r="C102" s="126"/>
      <c r="D102" s="19"/>
      <c r="E102" s="18" t="e">
        <f t="shared" si="8"/>
        <v>#DIV/0!</v>
      </c>
      <c r="F102" s="86">
        <f t="shared" si="7"/>
        <v>0</v>
      </c>
      <c r="G102" s="19"/>
      <c r="H102" s="153" t="e">
        <f t="shared" si="0"/>
        <v>#DIV/0!</v>
      </c>
    </row>
    <row r="103" spans="1:8" ht="46.5" customHeight="1" hidden="1">
      <c r="A103" s="32"/>
      <c r="B103" s="79"/>
      <c r="C103" s="126"/>
      <c r="D103" s="19"/>
      <c r="E103" s="160" t="e">
        <f>D103/C103*100</f>
        <v>#DIV/0!</v>
      </c>
      <c r="F103" s="86">
        <f>D103-C103</f>
        <v>0</v>
      </c>
      <c r="G103" s="19"/>
      <c r="H103" s="153" t="e">
        <f t="shared" si="0"/>
        <v>#DIV/0!</v>
      </c>
    </row>
    <row r="104" spans="1:8" ht="15.75" hidden="1">
      <c r="A104" s="74" t="s">
        <v>134</v>
      </c>
      <c r="B104" s="113" t="s">
        <v>135</v>
      </c>
      <c r="C104" s="132"/>
      <c r="D104" s="73"/>
      <c r="E104" s="22"/>
      <c r="F104" s="92"/>
      <c r="G104" s="73"/>
      <c r="H104" s="151" t="e">
        <f t="shared" si="0"/>
        <v>#DIV/0!</v>
      </c>
    </row>
    <row r="105" spans="1:8" ht="47.25" hidden="1">
      <c r="A105" s="63" t="s">
        <v>129</v>
      </c>
      <c r="B105" s="114" t="s">
        <v>130</v>
      </c>
      <c r="C105" s="133"/>
      <c r="D105" s="64"/>
      <c r="E105" s="65" t="e">
        <f aca="true" t="shared" si="9" ref="E105:E114">D105/C105*100</f>
        <v>#DIV/0!</v>
      </c>
      <c r="F105" s="93">
        <f aca="true" t="shared" si="10" ref="F105:F114">D105-C105</f>
        <v>0</v>
      </c>
      <c r="G105" s="64"/>
      <c r="H105" s="151" t="e">
        <f t="shared" si="0"/>
        <v>#DIV/0!</v>
      </c>
    </row>
    <row r="106" spans="1:8" ht="22.5" customHeight="1" hidden="1">
      <c r="A106" s="28"/>
      <c r="B106" s="105"/>
      <c r="C106" s="125"/>
      <c r="D106" s="66"/>
      <c r="E106" s="16" t="e">
        <f t="shared" si="9"/>
        <v>#DIV/0!</v>
      </c>
      <c r="F106" s="16">
        <f t="shared" si="10"/>
        <v>0</v>
      </c>
      <c r="G106" s="66"/>
      <c r="H106" s="151" t="e">
        <f t="shared" si="0"/>
        <v>#DIV/0!</v>
      </c>
    </row>
    <row r="107" spans="1:8" ht="23.25" customHeight="1" hidden="1">
      <c r="A107" s="28"/>
      <c r="B107" s="112"/>
      <c r="C107" s="125"/>
      <c r="D107" s="15"/>
      <c r="E107" s="16" t="e">
        <f t="shared" si="9"/>
        <v>#DIV/0!</v>
      </c>
      <c r="F107" s="51">
        <f t="shared" si="10"/>
        <v>0</v>
      </c>
      <c r="G107" s="15"/>
      <c r="H107" s="151" t="e">
        <f t="shared" si="0"/>
        <v>#DIV/0!</v>
      </c>
    </row>
    <row r="108" spans="1:8" ht="51.75" customHeight="1" hidden="1">
      <c r="A108" s="28"/>
      <c r="B108" s="105"/>
      <c r="C108" s="125"/>
      <c r="D108" s="94"/>
      <c r="E108" s="16" t="e">
        <f t="shared" si="9"/>
        <v>#DIV/0!</v>
      </c>
      <c r="F108" s="51">
        <f t="shared" si="10"/>
        <v>0</v>
      </c>
      <c r="G108" s="94"/>
      <c r="H108" s="151" t="e">
        <f t="shared" si="0"/>
        <v>#DIV/0!</v>
      </c>
    </row>
    <row r="109" spans="1:8" ht="21.75" customHeight="1" hidden="1">
      <c r="A109" s="28"/>
      <c r="B109" s="105"/>
      <c r="C109" s="125"/>
      <c r="D109" s="15"/>
      <c r="E109" s="16" t="e">
        <f t="shared" si="9"/>
        <v>#DIV/0!</v>
      </c>
      <c r="F109" s="51">
        <f t="shared" si="10"/>
        <v>0</v>
      </c>
      <c r="G109" s="15"/>
      <c r="H109" s="151" t="e">
        <f t="shared" si="0"/>
        <v>#DIV/0!</v>
      </c>
    </row>
    <row r="110" spans="1:8" ht="21.75" customHeight="1" hidden="1">
      <c r="A110" s="28"/>
      <c r="B110" s="115"/>
      <c r="C110" s="125"/>
      <c r="D110" s="15"/>
      <c r="E110" s="16" t="e">
        <f t="shared" si="9"/>
        <v>#DIV/0!</v>
      </c>
      <c r="F110" s="51">
        <f t="shared" si="10"/>
        <v>0</v>
      </c>
      <c r="G110" s="15"/>
      <c r="H110" s="151" t="e">
        <f t="shared" si="0"/>
        <v>#DIV/0!</v>
      </c>
    </row>
    <row r="111" spans="1:8" ht="23.25" customHeight="1" hidden="1">
      <c r="A111" s="28"/>
      <c r="B111" s="104"/>
      <c r="C111" s="125"/>
      <c r="D111" s="15"/>
      <c r="E111" s="16" t="e">
        <f t="shared" si="9"/>
        <v>#DIV/0!</v>
      </c>
      <c r="F111" s="51">
        <f t="shared" si="10"/>
        <v>0</v>
      </c>
      <c r="G111" s="15"/>
      <c r="H111" s="151" t="e">
        <f t="shared" si="0"/>
        <v>#DIV/0!</v>
      </c>
    </row>
    <row r="112" spans="1:8" ht="30" customHeight="1" hidden="1">
      <c r="A112" s="42" t="s">
        <v>33</v>
      </c>
      <c r="B112" s="116" t="s">
        <v>72</v>
      </c>
      <c r="C112" s="134"/>
      <c r="D112" s="15"/>
      <c r="E112" s="16" t="e">
        <f t="shared" si="9"/>
        <v>#DIV/0!</v>
      </c>
      <c r="F112" s="51">
        <f t="shared" si="10"/>
        <v>0</v>
      </c>
      <c r="G112" s="15"/>
      <c r="H112" s="151" t="e">
        <f t="shared" si="0"/>
        <v>#DIV/0!</v>
      </c>
    </row>
    <row r="113" spans="1:8" ht="31.5" hidden="1">
      <c r="A113" s="52" t="s">
        <v>117</v>
      </c>
      <c r="B113" s="117" t="s">
        <v>118</v>
      </c>
      <c r="C113" s="125"/>
      <c r="D113" s="15"/>
      <c r="E113" s="16" t="e">
        <f t="shared" si="9"/>
        <v>#DIV/0!</v>
      </c>
      <c r="F113" s="51">
        <f t="shared" si="10"/>
        <v>0</v>
      </c>
      <c r="G113" s="15"/>
      <c r="H113" s="151" t="e">
        <f t="shared" si="0"/>
        <v>#DIV/0!</v>
      </c>
    </row>
    <row r="114" spans="1:8" ht="47.25" hidden="1">
      <c r="A114" s="52" t="s">
        <v>41</v>
      </c>
      <c r="B114" s="105" t="s">
        <v>69</v>
      </c>
      <c r="C114" s="135"/>
      <c r="D114" s="15"/>
      <c r="E114" s="16" t="e">
        <f t="shared" si="9"/>
        <v>#DIV/0!</v>
      </c>
      <c r="F114" s="51">
        <f t="shared" si="10"/>
        <v>0</v>
      </c>
      <c r="G114" s="15"/>
      <c r="H114" s="151" t="e">
        <f>D114/G114*100</f>
        <v>#DIV/0!</v>
      </c>
    </row>
    <row r="115" spans="1:8" ht="33.75" customHeight="1" hidden="1">
      <c r="A115" s="173"/>
      <c r="B115" s="174"/>
      <c r="C115" s="175"/>
      <c r="D115" s="95"/>
      <c r="E115" s="96"/>
      <c r="F115" s="97"/>
      <c r="G115" s="95"/>
      <c r="H115" s="154"/>
    </row>
    <row r="116" ht="15.75">
      <c r="A116" s="279"/>
    </row>
    <row r="117" ht="15.75">
      <c r="A117" s="279"/>
    </row>
    <row r="119" ht="15.75">
      <c r="B119" s="278"/>
    </row>
    <row r="120" spans="2:3" ht="15.75">
      <c r="B120" s="184" t="s">
        <v>157</v>
      </c>
      <c r="C120" s="1" t="s">
        <v>386</v>
      </c>
    </row>
  </sheetData>
  <sheetProtection/>
  <printOptions/>
  <pageMargins left="0.7480314960629921" right="0.2362204724409449" top="0.55" bottom="0.1968503937007874" header="0.49" footer="0.16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Мацегора</dc:creator>
  <cp:keywords/>
  <dc:description/>
  <cp:lastModifiedBy>User</cp:lastModifiedBy>
  <cp:lastPrinted>2020-02-14T09:07:05Z</cp:lastPrinted>
  <dcterms:created xsi:type="dcterms:W3CDTF">2001-02-06T11:29:08Z</dcterms:created>
  <dcterms:modified xsi:type="dcterms:W3CDTF">2020-02-17T05:45:29Z</dcterms:modified>
  <cp:category/>
  <cp:version/>
  <cp:contentType/>
  <cp:contentStatus/>
</cp:coreProperties>
</file>