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2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фонд'!$A$1:$H$85</definedName>
    <definedName name="_xlnm.Print_Area" localSheetId="1">'видатки спецфонд'!$A$1:$H$155</definedName>
  </definedNames>
  <calcPr fullCalcOnLoad="1"/>
</workbook>
</file>

<file path=xl/sharedStrings.xml><?xml version="1.0" encoding="utf-8"?>
<sst xmlns="http://schemas.openxmlformats.org/spreadsheetml/2006/main" count="639" uniqueCount="431">
  <si>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</si>
  <si>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</si>
  <si>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</si>
  <si>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</si>
  <si>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</si>
  <si>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</si>
  <si>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</si>
  <si>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</si>
  <si>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</si>
  <si>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</si>
  <si>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</si>
  <si>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</si>
  <si>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</si>
  <si>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</si>
  <si>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</si>
  <si>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</si>
  <si>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</si>
  <si>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</si>
  <si>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</si>
  <si>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</si>
  <si>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</si>
  <si>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</si>
  <si>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</si>
  <si>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</si>
  <si>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</si>
  <si>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</si>
  <si>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</si>
  <si>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</si>
  <si>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</si>
  <si>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</si>
  <si>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</si>
  <si>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</si>
  <si>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</si>
  <si>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</si>
  <si>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</si>
  <si>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</si>
  <si>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</si>
  <si>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</si>
  <si>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</si>
  <si>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</si>
  <si>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</si>
  <si>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</si>
  <si>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</si>
  <si>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</si>
  <si>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</si>
  <si>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</si>
  <si>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</si>
  <si>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</si>
  <si>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</si>
  <si>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</si>
  <si>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</si>
  <si>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</si>
  <si>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</si>
  <si>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</si>
  <si>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</si>
  <si>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</si>
  <si>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</si>
  <si>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</si>
  <si>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</si>
  <si>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</si>
  <si>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</si>
  <si>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</si>
  <si>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</si>
  <si>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</si>
  <si>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</si>
  <si>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</si>
  <si>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</si>
  <si>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</si>
  <si>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</si>
  <si>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</si>
  <si>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</si>
  <si>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</si>
  <si>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</si>
  <si>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</si>
  <si>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</si>
  <si>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</si>
  <si>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</si>
  <si>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</si>
  <si>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</si>
  <si>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</si>
  <si>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</si>
  <si>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</si>
  <si>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</si>
  <si>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</si>
  <si>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</si>
  <si>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</si>
  <si>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</si>
  <si>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</si>
  <si>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</si>
  <si>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</si>
  <si>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</si>
  <si>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</si>
  <si>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</si>
  <si>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</si>
  <si>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</si>
  <si>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</si>
  <si>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</si>
  <si>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</si>
  <si>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</si>
  <si>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</si>
  <si>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</si>
  <si>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</si>
  <si>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</si>
  <si>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</si>
  <si>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</si>
  <si>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</si>
  <si>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</si>
  <si>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</si>
  <si>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</si>
  <si>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</si>
  <si>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</si>
  <si>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</si>
  <si>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</si>
  <si>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</si>
  <si>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</si>
  <si>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</si>
  <si>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</si>
  <si>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</si>
  <si>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</si>
  <si>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</si>
  <si>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Повернення коштів, наданих для кредитування громадян на будівництво( реконструкцію) та придбання житла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</si>
  <si>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</si>
  <si>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</si>
  <si>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</si>
  <si>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</si>
  <si>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</si>
  <si>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</si>
  <si>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</si>
  <si>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</si>
  <si>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</si>
  <si>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</si>
  <si>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</si>
  <si>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</si>
  <si>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</si>
  <si>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</si>
  <si>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</si>
  <si>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</si>
  <si>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</si>
  <si>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</si>
  <si>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</si>
  <si>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</si>
  <si>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</si>
  <si>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</si>
  <si>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</si>
  <si>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</si>
  <si>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</si>
  <si>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</si>
  <si>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</si>
  <si>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</si>
  <si>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</si>
  <si>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</si>
  <si>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</si>
  <si>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</si>
  <si>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</si>
  <si>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</si>
  <si>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</si>
  <si>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</si>
  <si>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</si>
  <si>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</si>
  <si>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</si>
  <si>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</si>
  <si>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</si>
  <si>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</si>
  <si>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</si>
  <si>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</si>
  <si>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</si>
  <si>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</si>
  <si>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</si>
  <si>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</si>
  <si>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</si>
  <si>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</si>
  <si>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</si>
  <si>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</si>
  <si>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</si>
  <si>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</si>
  <si>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</si>
  <si>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</si>
  <si>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</si>
  <si>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</si>
  <si>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</si>
  <si>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</si>
  <si>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</si>
  <si>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</si>
  <si>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</si>
  <si>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</si>
  <si>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</si>
  <si>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</si>
  <si>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</si>
  <si>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</si>
  <si>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</si>
  <si>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</si>
  <si>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</si>
  <si>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</si>
  <si>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</si>
  <si>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</si>
  <si>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</si>
  <si>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</si>
  <si>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</si>
  <si>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</si>
  <si>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</si>
  <si>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</si>
  <si>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</si>
  <si>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</si>
  <si>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</si>
  <si>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</si>
  <si>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</si>
  <si>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</si>
  <si>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</si>
  <si>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</si>
  <si>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</si>
  <si>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</si>
  <si>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</si>
  <si>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</si>
  <si>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</si>
  <si>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Фінансування за рахунок коштів єдиного казначейського рахунку</t>
  </si>
  <si>
    <t>603000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</si>
  <si>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</si>
  <si>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</si>
  <si>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</si>
  <si>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</si>
  <si>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</si>
  <si>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</si>
  <si>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</si>
  <si>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</si>
  <si>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</si>
  <si>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</si>
  <si>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</si>
  <si>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</si>
  <si>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</si>
  <si>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</si>
  <si>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</si>
  <si>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</si>
  <si>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</si>
  <si>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</si>
  <si>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</si>
  <si>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</si>
  <si>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</si>
  <si>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</si>
  <si>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</si>
  <si>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</si>
  <si>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</si>
  <si>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</si>
  <si>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</si>
  <si>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</si>
  <si>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</si>
  <si>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</si>
  <si>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</si>
  <si>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</si>
  <si>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</si>
  <si>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</si>
  <si>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</si>
  <si>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4060</t>
  </si>
  <si>
    <t>4100</t>
  </si>
  <si>
    <t>5041</t>
  </si>
  <si>
    <t>Утримання комунальних спортивних споруд</t>
  </si>
  <si>
    <t>9110</t>
  </si>
  <si>
    <t>План з урахуван-ням внесених змін на 2018р.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</si>
  <si>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</si>
  <si>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</si>
  <si>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</si>
  <si>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3011 3021 3032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</si>
  <si>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 окремим категоріям громадян відповідно до законодавства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</si>
  <si>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</si>
  <si>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</si>
  <si>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</si>
  <si>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</si>
  <si>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</si>
  <si>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</si>
  <si>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</si>
  <si>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</si>
  <si>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</si>
  <si>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</si>
  <si>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</si>
  <si>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</si>
  <si>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</si>
  <si>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</si>
  <si>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</si>
  <si>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</si>
  <si>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</si>
  <si>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>2010 2151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</si>
  <si>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</si>
  <si>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</si>
  <si>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</si>
  <si>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</si>
  <si>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</si>
  <si>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</si>
  <si>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</si>
  <si>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</si>
  <si>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</si>
  <si>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</si>
  <si>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</si>
  <si>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</si>
  <si>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</si>
  <si>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</si>
  <si>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</si>
  <si>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</si>
  <si>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</si>
  <si>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</si>
  <si>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</si>
  <si>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</si>
  <si>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</si>
  <si>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</si>
  <si>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</si>
  <si>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</si>
  <si>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</si>
  <si>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</si>
  <si>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</si>
  <si>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</si>
  <si>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</si>
  <si>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</si>
  <si>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</si>
  <si>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</si>
  <si>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</si>
  <si>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</si>
  <si>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</si>
  <si>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</si>
  <si>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</si>
  <si>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</si>
  <si>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</si>
  <si>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</si>
  <si>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</si>
  <si>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</si>
  <si>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</si>
  <si>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</si>
  <si>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</si>
  <si>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</si>
  <si>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</si>
  <si>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</si>
  <si>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</si>
  <si>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</si>
  <si>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7300</t>
  </si>
  <si>
    <t>Будівництво та регіональний розвиток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</si>
  <si>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</si>
  <si>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</si>
  <si>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</si>
  <si>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</si>
  <si>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</si>
  <si>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</si>
  <si>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</si>
  <si>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</si>
  <si>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Забезпечення гарантійних зобов язань за позичальників, що отримали кредити під місцеві гарантії</t>
  </si>
  <si>
    <t>8822</t>
  </si>
  <si>
    <t>Повернення кредиту</t>
  </si>
  <si>
    <t>3140</t>
  </si>
  <si>
    <t>Оздоровлення та відпочинок дітей</t>
  </si>
  <si>
    <t>7321</t>
  </si>
  <si>
    <t xml:space="preserve"> - будівництво освітніх установ та закладів</t>
  </si>
  <si>
    <t xml:space="preserve"> - Реалізація інших заходів щодо соціально-економічного розвитку території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</si>
  <si>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</si>
  <si>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</si>
  <si>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</si>
  <si>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</si>
  <si>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Експлуатаційне та технічне обслуговування житлового фонду</t>
  </si>
  <si>
    <t>Забезпечення діяльності з виробництва, траспортування, постачання теплової енергії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</si>
  <si>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</si>
  <si>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</si>
  <si>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</si>
  <si>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Здійснення заходів із землеустрію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</si>
  <si>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</si>
  <si>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</si>
  <si>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</si>
  <si>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</si>
  <si>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</si>
  <si>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</si>
  <si>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</si>
  <si>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</si>
  <si>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Розроблення схем планування та забудови територій (містобудівної документації)</t>
  </si>
  <si>
    <t>Будівництво інших об єктів соціальної та виробничої інфраструктури комунальної власності</t>
  </si>
  <si>
    <t>3031</t>
  </si>
  <si>
    <t>Надання інших пільг окремим категоріям громадян відповідно до законодавства</t>
  </si>
  <si>
    <t>4081</t>
  </si>
  <si>
    <t>Інші заходи  у сфері електротраспорту</t>
  </si>
  <si>
    <t>7413</t>
  </si>
  <si>
    <t>Інші заходи  у сфері автотраспорту</t>
  </si>
  <si>
    <t>Утримання та розвиток транспортної інфраструктури</t>
  </si>
  <si>
    <t>Фінансова підтримка засобів масової інформації</t>
  </si>
  <si>
    <t>9770</t>
  </si>
  <si>
    <t>3221</t>
  </si>
  <si>
    <t>Грошова компенсація за належні для отримання жилі приміщення для сімей загиблих осіб, визанчених ЗУ "Про статус…</t>
  </si>
  <si>
    <t>6013</t>
  </si>
  <si>
    <t>Забезпечення діяльності водопровідно-каналізаційного господарства</t>
  </si>
  <si>
    <t>6084</t>
  </si>
  <si>
    <t>Витрати, пов"язані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</si>
  <si>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7310</t>
  </si>
  <si>
    <t>Будівництво об єктів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</si>
  <si>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</si>
  <si>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</si>
  <si>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</si>
  <si>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</si>
  <si>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</si>
  <si>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Внескидо статутного капіталу суб єктівгосподарювання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</si>
  <si>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</si>
  <si>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</si>
  <si>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Інші субвенції з місцевого бюджету</t>
  </si>
  <si>
    <t>8821</t>
  </si>
  <si>
    <t>Надання кредиту</t>
  </si>
  <si>
    <t>План з урахуван-ням внесених змін на  2018р.</t>
  </si>
  <si>
    <t>Виконано за  2018р.</t>
  </si>
  <si>
    <t>% до уточненого плану на 2018 р.</t>
  </si>
  <si>
    <t>Виконано за  2017р.</t>
  </si>
  <si>
    <t>% до 2017 р.</t>
  </si>
  <si>
    <t>В.П. Ткачук</t>
  </si>
  <si>
    <t>Виконано за 2018р.</t>
  </si>
  <si>
    <t>% до уточненого плану 2018 р.</t>
  </si>
  <si>
    <t>Виконано за 2017р.</t>
  </si>
  <si>
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</t>
  </si>
  <si>
    <t>6072</t>
  </si>
  <si>
    <t>3160</t>
  </si>
  <si>
    <t>1161</t>
  </si>
  <si>
    <t>Забезпечення діяльності інших заладів у сфері освіти</t>
  </si>
  <si>
    <t>6083</t>
  </si>
  <si>
    <t>Проектні будівельно-ремонтні роботи, придбання житла та приміщень для розвитку сімейних та інших форм виховання,наближених до сімейних та забезпечення житлом дітей-сиріт, осіб з їх числа</t>
  </si>
  <si>
    <t>8340</t>
  </si>
  <si>
    <t>206100</t>
  </si>
  <si>
    <t>Повернення бюджетних коштів з депозитів, надходження внаслідок продажу/пред явлення цінних паперів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</si>
  <si>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</si>
  <si>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</si>
  <si>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</si>
  <si>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</si>
  <si>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</si>
  <si>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</si>
  <si>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601100</t>
  </si>
  <si>
    <t>601110</t>
  </si>
  <si>
    <t>601200</t>
  </si>
  <si>
    <t>601210</t>
  </si>
  <si>
    <t>602301</t>
  </si>
  <si>
    <t>602305</t>
  </si>
  <si>
    <t>205310</t>
  </si>
  <si>
    <t>Курсова різниця*</t>
  </si>
  <si>
    <t>Курсова різниця**</t>
  </si>
  <si>
    <t>План з урахуванням внесених змін на  2018р.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</si>
</sst>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172" fontId="21" fillId="0" borderId="4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43" xfId="0" applyNumberFormat="1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72" fontId="12" fillId="0" borderId="43" xfId="0" applyNumberFormat="1" applyFont="1" applyBorder="1" applyAlignment="1">
      <alignment horizontal="center"/>
    </xf>
    <xf numFmtId="172" fontId="12" fillId="33" borderId="43" xfId="0" applyNumberFormat="1" applyFont="1" applyFill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21" fillId="0" borderId="39" xfId="0" applyNumberFormat="1" applyFont="1" applyFill="1" applyBorder="1" applyAlignment="1">
      <alignment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2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2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172" fontId="3" fillId="34" borderId="52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0" xfId="0" applyNumberFormat="1" applyFont="1" applyFill="1" applyBorder="1" applyAlignment="1">
      <alignment/>
    </xf>
    <xf numFmtId="172" fontId="3" fillId="36" borderId="52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2" xfId="0" applyNumberFormat="1" applyFont="1" applyFill="1" applyBorder="1" applyAlignment="1">
      <alignment/>
    </xf>
    <xf numFmtId="0" fontId="13" fillId="0" borderId="53" xfId="0" applyNumberFormat="1" applyFont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2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4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8" fillId="0" borderId="10" xfId="0" applyNumberFormat="1" applyFont="1" applyFill="1" applyBorder="1" applyAlignment="1" applyProtection="1">
      <alignment horizontal="center"/>
      <protection/>
    </xf>
    <xf numFmtId="172" fontId="12" fillId="38" borderId="21" xfId="0" applyNumberFormat="1" applyFont="1" applyFill="1" applyBorder="1" applyAlignment="1">
      <alignment/>
    </xf>
    <xf numFmtId="172" fontId="12" fillId="0" borderId="26" xfId="0" applyNumberFormat="1" applyFont="1" applyFill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left" wrapText="1"/>
    </xf>
    <xf numFmtId="172" fontId="12" fillId="0" borderId="26" xfId="0" applyNumberFormat="1" applyFont="1" applyFill="1" applyBorder="1" applyAlignment="1">
      <alignment/>
    </xf>
    <xf numFmtId="172" fontId="12" fillId="0" borderId="21" xfId="0" applyNumberFormat="1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0" fontId="13" fillId="0" borderId="43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6" borderId="13" xfId="0" applyFont="1" applyFill="1" applyBorder="1" applyAlignment="1">
      <alignment wrapText="1"/>
    </xf>
    <xf numFmtId="0" fontId="3" fillId="34" borderId="31" xfId="0" applyFont="1" applyFill="1" applyBorder="1" applyAlignment="1">
      <alignment horizontal="left" wrapText="1"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172" fontId="9" fillId="6" borderId="42" xfId="0" applyNumberFormat="1" applyFont="1" applyFill="1" applyBorder="1" applyAlignment="1">
      <alignment/>
    </xf>
    <xf numFmtId="0" fontId="12" fillId="0" borderId="52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0" fontId="12" fillId="38" borderId="31" xfId="0" applyFont="1" applyFill="1" applyBorder="1" applyAlignment="1" applyProtection="1">
      <alignment horizontal="left" wrapText="1"/>
      <protection/>
    </xf>
    <xf numFmtId="0" fontId="3" fillId="38" borderId="18" xfId="0" applyFont="1" applyFill="1" applyBorder="1" applyAlignment="1">
      <alignment horizontal="left" wrapText="1"/>
    </xf>
    <xf numFmtId="49" fontId="12" fillId="38" borderId="27" xfId="0" applyNumberFormat="1" applyFont="1" applyFill="1" applyBorder="1" applyAlignment="1" applyProtection="1">
      <alignment horizontal="center"/>
      <protection/>
    </xf>
    <xf numFmtId="172" fontId="12" fillId="38" borderId="50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3" fillId="0" borderId="10" xfId="53" applyFont="1" applyBorder="1" applyProtection="1">
      <alignment/>
      <protection/>
    </xf>
    <xf numFmtId="172" fontId="4" fillId="0" borderId="52" xfId="0" applyNumberFormat="1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172" fontId="3" fillId="39" borderId="21" xfId="0" applyNumberFormat="1" applyFont="1" applyFill="1" applyBorder="1" applyAlignment="1">
      <alignment horizontal="center"/>
    </xf>
    <xf numFmtId="172" fontId="4" fillId="39" borderId="21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72" fontId="4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72" fontId="3" fillId="38" borderId="10" xfId="0" applyNumberFormat="1" applyFont="1" applyFill="1" applyBorder="1" applyAlignment="1">
      <alignment horizontal="center"/>
    </xf>
    <xf numFmtId="172" fontId="4" fillId="38" borderId="10" xfId="0" applyNumberFormat="1" applyFont="1" applyFill="1" applyBorder="1" applyAlignment="1">
      <alignment horizontal="center"/>
    </xf>
    <xf numFmtId="0" fontId="4" fillId="0" borderId="10" xfId="53" applyFont="1" applyBorder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64">
      <selection activeCell="B48" sqref="B48"/>
    </sheetView>
  </sheetViews>
  <sheetFormatPr defaultColWidth="9.125" defaultRowHeight="12.75"/>
  <cols>
    <col min="1" max="1" width="8.375" style="1" customWidth="1"/>
    <col min="2" max="2" width="46.375" style="184" customWidth="1"/>
    <col min="3" max="3" width="12.125" style="1" customWidth="1"/>
    <col min="4" max="4" width="12.625" style="1" customWidth="1"/>
    <col min="5" max="5" width="10.50390625" style="1" customWidth="1"/>
    <col min="6" max="6" width="10.875" style="1" customWidth="1"/>
    <col min="7" max="7" width="12.62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86.25" thickBot="1">
      <c r="A1" s="38" t="s">
        <v>86</v>
      </c>
      <c r="B1" s="158" t="s">
        <v>85</v>
      </c>
      <c r="C1" s="155" t="s">
        <v>396</v>
      </c>
      <c r="D1" s="156" t="s">
        <v>397</v>
      </c>
      <c r="E1" s="156" t="s">
        <v>398</v>
      </c>
      <c r="F1" s="156" t="s">
        <v>105</v>
      </c>
      <c r="G1" s="156" t="s">
        <v>399</v>
      </c>
      <c r="H1" s="157" t="s">
        <v>400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5">
        <v>6</v>
      </c>
      <c r="G2" s="37">
        <v>4</v>
      </c>
      <c r="H2" s="148"/>
    </row>
    <row r="3" spans="1:8" ht="19.5" customHeight="1" thickBot="1">
      <c r="A3"/>
      <c r="B3" s="80" t="s">
        <v>0</v>
      </c>
      <c r="C3" s="81"/>
      <c r="D3" s="120"/>
      <c r="E3" s="120"/>
      <c r="F3" s="146"/>
      <c r="G3" s="120"/>
      <c r="H3" s="147"/>
    </row>
    <row r="4" spans="1:8" ht="15" customHeight="1" thickBot="1">
      <c r="A4" s="27" t="s">
        <v>258</v>
      </c>
      <c r="B4" s="103" t="s">
        <v>257</v>
      </c>
      <c r="C4" s="121">
        <v>75752.142</v>
      </c>
      <c r="D4" s="122">
        <v>72293.901</v>
      </c>
      <c r="E4" s="123">
        <f aca="true" t="shared" si="0" ref="E4:E28">D4/C4*100</f>
        <v>95.43479443789192</v>
      </c>
      <c r="F4" s="123">
        <f aca="true" t="shared" si="1" ref="F4:F28">D4-C4</f>
        <v>-3458.241000000009</v>
      </c>
      <c r="G4" s="122">
        <f>64598.539+3993.389</f>
        <v>68591.928</v>
      </c>
      <c r="H4" s="151">
        <f>D4/G4*100</f>
        <v>105.39709716280319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0"/>
    </row>
    <row r="6" spans="1:8" ht="16.5" customHeight="1" thickBot="1">
      <c r="A6" s="29" t="s">
        <v>219</v>
      </c>
      <c r="B6" s="105" t="s">
        <v>125</v>
      </c>
      <c r="C6" s="125">
        <v>307976.144</v>
      </c>
      <c r="D6" s="15">
        <v>292289.742</v>
      </c>
      <c r="E6" s="16">
        <f t="shared" si="0"/>
        <v>94.90661783206171</v>
      </c>
      <c r="F6" s="16">
        <f t="shared" si="1"/>
        <v>-15686.401999999944</v>
      </c>
      <c r="G6" s="15">
        <v>230697.368</v>
      </c>
      <c r="H6" s="151">
        <f aca="true" t="shared" si="2" ref="H6:H44">D6/G6*100</f>
        <v>126.69834273965364</v>
      </c>
    </row>
    <row r="7" spans="1:8" ht="15.75" customHeight="1" thickBot="1">
      <c r="A7" s="28" t="s">
        <v>220</v>
      </c>
      <c r="B7" s="105" t="s">
        <v>65</v>
      </c>
      <c r="C7" s="125">
        <v>328173.262</v>
      </c>
      <c r="D7" s="15">
        <v>284879.059</v>
      </c>
      <c r="E7" s="16">
        <f t="shared" si="0"/>
        <v>86.80751663430765</v>
      </c>
      <c r="F7" s="16">
        <f t="shared" si="1"/>
        <v>-43294.20299999998</v>
      </c>
      <c r="G7" s="15">
        <v>261401.068</v>
      </c>
      <c r="H7" s="151">
        <f t="shared" si="2"/>
        <v>108.98159719837106</v>
      </c>
    </row>
    <row r="8" spans="1:8" ht="32.25" customHeight="1" thickBot="1">
      <c r="A8" s="354" t="s">
        <v>279</v>
      </c>
      <c r="B8" s="106" t="s">
        <v>26</v>
      </c>
      <c r="C8" s="180">
        <f>C7-C9-C10-C11-C12</f>
        <v>263492.67399999994</v>
      </c>
      <c r="D8" s="180">
        <f>D7-D9-D10-D11-D12</f>
        <v>242266.312</v>
      </c>
      <c r="E8" s="18">
        <f t="shared" si="0"/>
        <v>91.94423067716868</v>
      </c>
      <c r="F8" s="88">
        <f t="shared" si="1"/>
        <v>-21226.361999999936</v>
      </c>
      <c r="G8" s="180">
        <f>G7-G9-G10</f>
        <v>217992.126</v>
      </c>
      <c r="H8" s="153">
        <f t="shared" si="2"/>
        <v>111.13534990708793</v>
      </c>
    </row>
    <row r="9" spans="1:8" ht="30.75" customHeight="1" thickBot="1">
      <c r="A9" s="355" t="s">
        <v>282</v>
      </c>
      <c r="B9" s="76" t="s">
        <v>143</v>
      </c>
      <c r="C9" s="126">
        <v>53095.879</v>
      </c>
      <c r="D9" s="19">
        <v>34533.526</v>
      </c>
      <c r="E9" s="18">
        <f t="shared" si="0"/>
        <v>65.0399365269007</v>
      </c>
      <c r="F9" s="88">
        <f t="shared" si="1"/>
        <v>-18562.353000000003</v>
      </c>
      <c r="G9" s="19">
        <v>42608.687</v>
      </c>
      <c r="H9" s="153">
        <f t="shared" si="2"/>
        <v>81.04808768221372</v>
      </c>
    </row>
    <row r="10" spans="1:8" ht="45" customHeight="1" thickBot="1">
      <c r="A10" s="356" t="s">
        <v>283</v>
      </c>
      <c r="B10" s="106" t="s">
        <v>233</v>
      </c>
      <c r="C10" s="126">
        <v>944.999</v>
      </c>
      <c r="D10" s="19">
        <v>944.425</v>
      </c>
      <c r="E10" s="18">
        <f t="shared" si="0"/>
        <v>99.93925919498326</v>
      </c>
      <c r="F10" s="88">
        <f t="shared" si="1"/>
        <v>-0.5740000000000691</v>
      </c>
      <c r="G10" s="19">
        <v>800.255</v>
      </c>
      <c r="H10" s="153">
        <f t="shared" si="2"/>
        <v>118.01550755696621</v>
      </c>
    </row>
    <row r="11" spans="1:8" ht="49.5" customHeight="1" thickBot="1">
      <c r="A11" s="357" t="s">
        <v>284</v>
      </c>
      <c r="B11" s="107" t="s">
        <v>280</v>
      </c>
      <c r="C11" s="126">
        <v>7763.71</v>
      </c>
      <c r="D11" s="19">
        <v>4258.796</v>
      </c>
      <c r="E11" s="18">
        <f t="shared" si="0"/>
        <v>54.8551658936256</v>
      </c>
      <c r="F11" s="88">
        <f t="shared" si="1"/>
        <v>-3504.9139999999998</v>
      </c>
      <c r="G11" s="19"/>
      <c r="H11" s="153" t="e">
        <f t="shared" si="2"/>
        <v>#DIV/0!</v>
      </c>
    </row>
    <row r="12" spans="1:8" ht="47.25" customHeight="1" thickBot="1">
      <c r="A12" s="355" t="s">
        <v>285</v>
      </c>
      <c r="B12" s="107" t="s">
        <v>281</v>
      </c>
      <c r="C12" s="126">
        <v>2876</v>
      </c>
      <c r="D12" s="19">
        <v>2876</v>
      </c>
      <c r="E12" s="18">
        <f t="shared" si="0"/>
        <v>100</v>
      </c>
      <c r="F12" s="88">
        <f t="shared" si="1"/>
        <v>0</v>
      </c>
      <c r="G12" s="19"/>
      <c r="H12" s="153" t="e">
        <f t="shared" si="2"/>
        <v>#DIV/0!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3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3"/>
    </row>
    <row r="15" spans="1:10" ht="30.75" customHeight="1" thickBot="1">
      <c r="A15" s="353" t="s">
        <v>222</v>
      </c>
      <c r="B15" s="105" t="s">
        <v>221</v>
      </c>
      <c r="C15" s="125">
        <f>SUM(C16:C38)</f>
        <v>405530.22699999996</v>
      </c>
      <c r="D15" s="125">
        <f>SUM(D16:D38)</f>
        <v>402429.11400000006</v>
      </c>
      <c r="E15" s="16">
        <f t="shared" si="0"/>
        <v>99.23529424108752</v>
      </c>
      <c r="F15" s="16">
        <f t="shared" si="1"/>
        <v>-3101.1129999998957</v>
      </c>
      <c r="G15" s="125">
        <f>SUM(G16:G38)</f>
        <v>420160.151</v>
      </c>
      <c r="H15" s="373">
        <f t="shared" si="2"/>
        <v>95.7799336853342</v>
      </c>
      <c r="I15" s="376"/>
      <c r="J15" s="375"/>
    </row>
    <row r="16" spans="1:10" ht="92.25" customHeight="1" thickBot="1">
      <c r="A16" s="67" t="s">
        <v>260</v>
      </c>
      <c r="B16" s="106" t="s">
        <v>261</v>
      </c>
      <c r="C16" s="126">
        <v>25538.59</v>
      </c>
      <c r="D16" s="19">
        <v>25316.386</v>
      </c>
      <c r="E16" s="18">
        <f t="shared" si="0"/>
        <v>99.12992847295014</v>
      </c>
      <c r="F16" s="88">
        <f t="shared" si="1"/>
        <v>-222.20400000000154</v>
      </c>
      <c r="G16" s="19">
        <v>20221.812</v>
      </c>
      <c r="H16" s="374">
        <f t="shared" si="2"/>
        <v>125.19345941896798</v>
      </c>
      <c r="I16" s="377"/>
      <c r="J16" s="375"/>
    </row>
    <row r="17" spans="1:10" ht="48.75" customHeight="1" thickBot="1">
      <c r="A17" s="32" t="s">
        <v>224</v>
      </c>
      <c r="B17" s="106" t="s">
        <v>259</v>
      </c>
      <c r="C17" s="126">
        <v>81299.184</v>
      </c>
      <c r="D17" s="359">
        <v>79519.763</v>
      </c>
      <c r="E17" s="18">
        <f t="shared" si="0"/>
        <v>97.81126831482099</v>
      </c>
      <c r="F17" s="88">
        <f t="shared" si="1"/>
        <v>-1779.4209999999875</v>
      </c>
      <c r="G17" s="17">
        <v>112403.244</v>
      </c>
      <c r="H17" s="374">
        <f t="shared" si="2"/>
        <v>70.74507831820227</v>
      </c>
      <c r="I17" s="378"/>
      <c r="J17" s="375"/>
    </row>
    <row r="18" spans="1:10" ht="32.25" customHeight="1" hidden="1" thickBot="1">
      <c r="A18" s="50" t="s">
        <v>225</v>
      </c>
      <c r="B18" s="106" t="s">
        <v>230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74" t="e">
        <f t="shared" si="2"/>
        <v>#DIV/0!</v>
      </c>
      <c r="I18" s="378"/>
      <c r="J18" s="375"/>
    </row>
    <row r="19" spans="1:10" ht="78" customHeight="1" thickBot="1">
      <c r="A19" s="40" t="s">
        <v>262</v>
      </c>
      <c r="B19" s="106" t="s">
        <v>263</v>
      </c>
      <c r="C19" s="126">
        <v>246869.706</v>
      </c>
      <c r="D19" s="19">
        <v>246868.952</v>
      </c>
      <c r="E19" s="18">
        <f t="shared" si="0"/>
        <v>99.99969457572894</v>
      </c>
      <c r="F19" s="88">
        <f t="shared" si="1"/>
        <v>-0.7540000000153668</v>
      </c>
      <c r="G19" s="19">
        <v>267756.645</v>
      </c>
      <c r="H19" s="374">
        <f t="shared" si="2"/>
        <v>92.19900107427772</v>
      </c>
      <c r="I19" s="377"/>
      <c r="J19" s="375"/>
    </row>
    <row r="20" spans="1:10" ht="30.75" customHeight="1" thickBot="1">
      <c r="A20" s="46" t="s">
        <v>266</v>
      </c>
      <c r="B20" s="106" t="s">
        <v>267</v>
      </c>
      <c r="C20" s="128">
        <v>4926.5</v>
      </c>
      <c r="D20" s="19">
        <v>4284.5</v>
      </c>
      <c r="E20" s="18">
        <f t="shared" si="0"/>
        <v>86.96843600933725</v>
      </c>
      <c r="F20" s="88">
        <f t="shared" si="1"/>
        <v>-642</v>
      </c>
      <c r="G20" s="19">
        <v>4230.583</v>
      </c>
      <c r="H20" s="374">
        <f t="shared" si="2"/>
        <v>101.27445791750216</v>
      </c>
      <c r="I20" s="378"/>
      <c r="J20" s="375"/>
    </row>
    <row r="21" spans="1:10" ht="204" customHeight="1" thickBot="1">
      <c r="A21" s="47" t="s">
        <v>226</v>
      </c>
      <c r="B21" s="107" t="s">
        <v>264</v>
      </c>
      <c r="C21" s="128">
        <v>32017.443</v>
      </c>
      <c r="D21" s="19">
        <v>32011.374</v>
      </c>
      <c r="E21" s="18">
        <f t="shared" si="0"/>
        <v>99.98104470741153</v>
      </c>
      <c r="F21" s="88">
        <f t="shared" si="1"/>
        <v>-6.068999999999505</v>
      </c>
      <c r="G21" s="19">
        <v>2788.794</v>
      </c>
      <c r="H21" s="374">
        <f t="shared" si="2"/>
        <v>1147.8572458202364</v>
      </c>
      <c r="I21" s="378"/>
      <c r="J21" s="375"/>
    </row>
    <row r="22" spans="1:10" ht="78" customHeight="1" hidden="1" thickBot="1">
      <c r="A22" s="47" t="s">
        <v>100</v>
      </c>
      <c r="B22" s="107" t="s">
        <v>101</v>
      </c>
      <c r="C22" s="128"/>
      <c r="D22" s="19"/>
      <c r="E22" s="18" t="e">
        <f t="shared" si="0"/>
        <v>#DIV/0!</v>
      </c>
      <c r="F22" s="88">
        <f t="shared" si="1"/>
        <v>0</v>
      </c>
      <c r="G22" s="19"/>
      <c r="H22" s="374" t="e">
        <f t="shared" si="2"/>
        <v>#DIV/0!</v>
      </c>
      <c r="I22" s="378"/>
      <c r="J22" s="375"/>
    </row>
    <row r="23" spans="1:10" ht="18" customHeight="1" hidden="1" thickBot="1">
      <c r="A23" s="41" t="s">
        <v>122</v>
      </c>
      <c r="B23" s="106" t="s">
        <v>123</v>
      </c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74" t="e">
        <f t="shared" si="2"/>
        <v>#DIV/0!</v>
      </c>
      <c r="I23" s="378"/>
      <c r="J23" s="375"/>
    </row>
    <row r="24" spans="1:10" ht="31.5" customHeight="1" thickBot="1">
      <c r="A24" s="32" t="s">
        <v>265</v>
      </c>
      <c r="B24" s="106" t="s">
        <v>231</v>
      </c>
      <c r="C24" s="126">
        <v>1358.118</v>
      </c>
      <c r="D24" s="17">
        <v>1312.189</v>
      </c>
      <c r="E24" s="18">
        <f t="shared" si="0"/>
        <v>96.61818781578627</v>
      </c>
      <c r="F24" s="88">
        <f t="shared" si="1"/>
        <v>-45.92899999999986</v>
      </c>
      <c r="G24" s="17">
        <v>1251.361</v>
      </c>
      <c r="H24" s="374">
        <f t="shared" si="2"/>
        <v>104.86094740047037</v>
      </c>
      <c r="I24" s="378"/>
      <c r="J24" s="375"/>
    </row>
    <row r="25" spans="1:10" ht="63.75" customHeight="1" thickBot="1">
      <c r="A25" s="32" t="s">
        <v>227</v>
      </c>
      <c r="B25" s="106" t="s">
        <v>232</v>
      </c>
      <c r="C25" s="126">
        <v>36.108</v>
      </c>
      <c r="D25" s="17">
        <v>36.101</v>
      </c>
      <c r="E25" s="18">
        <f t="shared" si="0"/>
        <v>99.98061371441233</v>
      </c>
      <c r="F25" s="88">
        <f t="shared" si="1"/>
        <v>-0.006999999999997897</v>
      </c>
      <c r="G25" s="17">
        <v>35</v>
      </c>
      <c r="H25" s="374">
        <f t="shared" si="2"/>
        <v>103.14571428571429</v>
      </c>
      <c r="I25" s="378"/>
      <c r="J25" s="375"/>
    </row>
    <row r="26" spans="1:10" ht="48.75" customHeight="1" hidden="1" thickBot="1">
      <c r="A26" s="32" t="s">
        <v>163</v>
      </c>
      <c r="B26" s="106" t="s">
        <v>59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74" t="e">
        <f t="shared" si="2"/>
        <v>#DIV/0!</v>
      </c>
      <c r="I26" s="378"/>
      <c r="J26" s="375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74" t="e">
        <f t="shared" si="2"/>
        <v>#DIV/0!</v>
      </c>
      <c r="I27" s="378"/>
      <c r="J27" s="375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74" t="e">
        <f t="shared" si="2"/>
        <v>#DIV/0!</v>
      </c>
      <c r="I28" s="378"/>
      <c r="J28" s="375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74" t="e">
        <f t="shared" si="2"/>
        <v>#DIV/0!</v>
      </c>
      <c r="I29" s="378"/>
      <c r="J29" s="375"/>
    </row>
    <row r="30" spans="1:10" ht="79.5" customHeight="1" thickBot="1">
      <c r="A30" s="32" t="s">
        <v>228</v>
      </c>
      <c r="B30" s="106" t="s">
        <v>268</v>
      </c>
      <c r="C30" s="126">
        <v>8679.009</v>
      </c>
      <c r="D30" s="19">
        <v>8521.497</v>
      </c>
      <c r="E30" s="18">
        <f aca="true" t="shared" si="3" ref="E30:E55">D30/C30*100</f>
        <v>98.18513841845306</v>
      </c>
      <c r="F30" s="88">
        <f aca="true" t="shared" si="4" ref="F30:F43">D30-C30</f>
        <v>-157.51200000000063</v>
      </c>
      <c r="G30" s="19">
        <v>8175.374</v>
      </c>
      <c r="H30" s="374">
        <f t="shared" si="2"/>
        <v>104.23372679953235</v>
      </c>
      <c r="I30" s="378"/>
      <c r="J30" s="375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74" t="e">
        <f t="shared" si="2"/>
        <v>#DIV/0!</v>
      </c>
      <c r="I31" s="378"/>
      <c r="J31" s="375"/>
    </row>
    <row r="32" spans="1:10" ht="111" customHeight="1" thickBot="1">
      <c r="A32" s="32" t="s">
        <v>407</v>
      </c>
      <c r="B32" s="106" t="s">
        <v>270</v>
      </c>
      <c r="C32" s="126">
        <v>600.441</v>
      </c>
      <c r="D32" s="19">
        <v>587.314</v>
      </c>
      <c r="E32" s="18">
        <f t="shared" si="3"/>
        <v>97.81377354311248</v>
      </c>
      <c r="F32" s="88">
        <f t="shared" si="4"/>
        <v>-13.127000000000066</v>
      </c>
      <c r="G32" s="19">
        <v>569.272</v>
      </c>
      <c r="H32" s="374">
        <f t="shared" si="2"/>
        <v>103.16931097963713</v>
      </c>
      <c r="I32" s="378"/>
      <c r="J32" s="375"/>
    </row>
    <row r="33" spans="1:10" ht="48.75" customHeight="1" thickBot="1">
      <c r="A33" s="32" t="s">
        <v>229</v>
      </c>
      <c r="B33" s="106" t="s">
        <v>269</v>
      </c>
      <c r="C33" s="126">
        <v>2168.624</v>
      </c>
      <c r="D33" s="19">
        <v>2101.56</v>
      </c>
      <c r="E33" s="18">
        <f t="shared" si="3"/>
        <v>96.90753214941824</v>
      </c>
      <c r="F33" s="88">
        <f t="shared" si="4"/>
        <v>-67.06399999999985</v>
      </c>
      <c r="G33" s="19">
        <v>1848.434</v>
      </c>
      <c r="H33" s="374">
        <f t="shared" si="2"/>
        <v>113.69407833874511</v>
      </c>
      <c r="I33" s="378"/>
      <c r="J33" s="375"/>
    </row>
    <row r="34" spans="1:10" ht="25.5" customHeight="1" thickBot="1">
      <c r="A34" s="32" t="s">
        <v>343</v>
      </c>
      <c r="B34" s="106" t="s">
        <v>344</v>
      </c>
      <c r="C34" s="126">
        <v>344.377</v>
      </c>
      <c r="D34" s="19">
        <v>340.267</v>
      </c>
      <c r="E34" s="18">
        <f t="shared" si="3"/>
        <v>98.8065405064798</v>
      </c>
      <c r="F34" s="88">
        <f t="shared" si="4"/>
        <v>-4.110000000000014</v>
      </c>
      <c r="G34" s="19">
        <v>194.25</v>
      </c>
      <c r="H34" s="374">
        <f t="shared" si="2"/>
        <v>175.16962676962677</v>
      </c>
      <c r="I34" s="378"/>
      <c r="J34" s="375"/>
    </row>
    <row r="35" spans="1:10" ht="48" customHeight="1" thickBot="1">
      <c r="A35" s="32" t="s">
        <v>271</v>
      </c>
      <c r="B35" s="106" t="s">
        <v>272</v>
      </c>
      <c r="C35" s="126">
        <v>382</v>
      </c>
      <c r="D35" s="19">
        <v>244.521</v>
      </c>
      <c r="E35" s="18">
        <f t="shared" si="3"/>
        <v>64.0107329842932</v>
      </c>
      <c r="F35" s="88">
        <f t="shared" si="4"/>
        <v>-137.479</v>
      </c>
      <c r="G35" s="19">
        <v>264.433</v>
      </c>
      <c r="H35" s="374">
        <f t="shared" si="2"/>
        <v>92.46992621949605</v>
      </c>
      <c r="I35" s="378"/>
      <c r="J35" s="375"/>
    </row>
    <row r="36" spans="1:10" ht="66" customHeight="1" thickBot="1">
      <c r="A36" s="32" t="s">
        <v>273</v>
      </c>
      <c r="B36" s="106" t="s">
        <v>274</v>
      </c>
      <c r="C36" s="126">
        <v>661.966</v>
      </c>
      <c r="D36" s="19">
        <v>658.285</v>
      </c>
      <c r="E36" s="18">
        <f t="shared" si="3"/>
        <v>99.44392914439713</v>
      </c>
      <c r="F36" s="88">
        <f t="shared" si="4"/>
        <v>-3.68100000000004</v>
      </c>
      <c r="G36" s="19">
        <v>337.462</v>
      </c>
      <c r="H36" s="374">
        <f t="shared" si="2"/>
        <v>195.0693707735982</v>
      </c>
      <c r="I36" s="378"/>
      <c r="J36" s="375"/>
    </row>
    <row r="37" spans="1:10" ht="32.25" customHeight="1" thickBot="1">
      <c r="A37" s="32" t="s">
        <v>275</v>
      </c>
      <c r="B37" s="106" t="s">
        <v>276</v>
      </c>
      <c r="C37" s="126">
        <v>97.001</v>
      </c>
      <c r="D37" s="19">
        <v>96.134</v>
      </c>
      <c r="E37" s="18">
        <f t="shared" si="3"/>
        <v>99.1061947814971</v>
      </c>
      <c r="F37" s="88">
        <f t="shared" si="4"/>
        <v>-0.8670000000000044</v>
      </c>
      <c r="G37" s="19">
        <v>83.487</v>
      </c>
      <c r="H37" s="374">
        <f t="shared" si="2"/>
        <v>115.14846622827505</v>
      </c>
      <c r="I37" s="378"/>
      <c r="J37" s="375"/>
    </row>
    <row r="38" spans="1:10" ht="93" customHeight="1" thickBot="1">
      <c r="A38" s="32" t="s">
        <v>277</v>
      </c>
      <c r="B38" s="106" t="s">
        <v>278</v>
      </c>
      <c r="C38" s="126">
        <v>551.16</v>
      </c>
      <c r="D38" s="19">
        <v>530.271</v>
      </c>
      <c r="E38" s="18">
        <f t="shared" si="3"/>
        <v>96.20999346832136</v>
      </c>
      <c r="F38" s="88">
        <f t="shared" si="4"/>
        <v>-20.88900000000001</v>
      </c>
      <c r="G38" s="19"/>
      <c r="H38" s="374" t="e">
        <f t="shared" si="2"/>
        <v>#DIV/0!</v>
      </c>
      <c r="I38" s="378"/>
      <c r="J38" s="375"/>
    </row>
    <row r="39" spans="1:10" ht="18" customHeight="1" thickBot="1">
      <c r="A39" s="28" t="s">
        <v>234</v>
      </c>
      <c r="B39" s="105" t="s">
        <v>8</v>
      </c>
      <c r="C39" s="125">
        <f>SUM(C40:C48)</f>
        <v>45809.677</v>
      </c>
      <c r="D39" s="125">
        <f>SUM(D40:D48)</f>
        <v>41628.007</v>
      </c>
      <c r="E39" s="16">
        <f t="shared" si="3"/>
        <v>90.87164487101708</v>
      </c>
      <c r="F39" s="16">
        <f t="shared" si="4"/>
        <v>-4181.6700000000055</v>
      </c>
      <c r="G39" s="125">
        <f>SUM(G40:G48)</f>
        <v>62900.129</v>
      </c>
      <c r="H39" s="373">
        <f t="shared" si="2"/>
        <v>66.18111546321312</v>
      </c>
      <c r="I39" s="376"/>
      <c r="J39" s="375"/>
    </row>
    <row r="40" spans="1:10" ht="46.5" customHeight="1" thickBot="1">
      <c r="A40" s="32" t="s">
        <v>235</v>
      </c>
      <c r="B40" s="106" t="s">
        <v>287</v>
      </c>
      <c r="C40" s="126"/>
      <c r="D40" s="19"/>
      <c r="E40" s="18" t="e">
        <f t="shared" si="3"/>
        <v>#DIV/0!</v>
      </c>
      <c r="F40" s="88">
        <f t="shared" si="4"/>
        <v>0</v>
      </c>
      <c r="G40" s="19">
        <v>701.669</v>
      </c>
      <c r="H40" s="374">
        <f t="shared" si="2"/>
        <v>0</v>
      </c>
      <c r="I40" s="379"/>
      <c r="J40" s="375"/>
    </row>
    <row r="41" spans="1:10" ht="34.5" customHeight="1" thickBot="1">
      <c r="A41" s="32" t="s">
        <v>289</v>
      </c>
      <c r="B41" s="106" t="s">
        <v>290</v>
      </c>
      <c r="C41" s="126">
        <v>2063.891</v>
      </c>
      <c r="D41" s="19">
        <v>2049.494</v>
      </c>
      <c r="E41" s="18">
        <f t="shared" si="3"/>
        <v>99.30243409172287</v>
      </c>
      <c r="F41" s="88">
        <f t="shared" si="4"/>
        <v>-14.396999999999935</v>
      </c>
      <c r="G41" s="179">
        <v>49729.616</v>
      </c>
      <c r="H41" s="374">
        <f t="shared" si="2"/>
        <v>4.1212745338713255</v>
      </c>
      <c r="I41" s="376"/>
      <c r="J41" s="375"/>
    </row>
    <row r="42" spans="1:10" ht="51" customHeight="1" thickBot="1">
      <c r="A42" s="32" t="s">
        <v>291</v>
      </c>
      <c r="B42" s="106" t="s">
        <v>292</v>
      </c>
      <c r="C42" s="180">
        <v>10000</v>
      </c>
      <c r="D42" s="179">
        <v>10000</v>
      </c>
      <c r="E42" s="18">
        <f t="shared" si="3"/>
        <v>100</v>
      </c>
      <c r="F42" s="88">
        <f t="shared" si="4"/>
        <v>0</v>
      </c>
      <c r="G42" s="17"/>
      <c r="H42" s="374" t="e">
        <f t="shared" si="2"/>
        <v>#DIV/0!</v>
      </c>
      <c r="I42" s="376"/>
      <c r="J42" s="375"/>
    </row>
    <row r="43" spans="1:10" ht="35.25" customHeight="1" thickBot="1">
      <c r="A43" s="32" t="s">
        <v>293</v>
      </c>
      <c r="B43" s="106" t="s">
        <v>294</v>
      </c>
      <c r="C43" s="358">
        <v>3000</v>
      </c>
      <c r="D43" s="359">
        <v>3000</v>
      </c>
      <c r="E43" s="18">
        <f t="shared" si="3"/>
        <v>100</v>
      </c>
      <c r="F43" s="88">
        <f t="shared" si="4"/>
        <v>0</v>
      </c>
      <c r="G43" s="17"/>
      <c r="H43" s="374" t="e">
        <f t="shared" si="2"/>
        <v>#DIV/0!</v>
      </c>
      <c r="I43" s="376"/>
      <c r="J43" s="375"/>
    </row>
    <row r="44" spans="1:10" ht="31.5" customHeight="1" thickBot="1">
      <c r="A44" s="32" t="s">
        <v>295</v>
      </c>
      <c r="B44" s="106" t="s">
        <v>296</v>
      </c>
      <c r="C44" s="358">
        <v>3331</v>
      </c>
      <c r="D44" s="359">
        <v>3331</v>
      </c>
      <c r="E44" s="18">
        <f t="shared" si="3"/>
        <v>100</v>
      </c>
      <c r="F44" s="88">
        <f aca="true" t="shared" si="5" ref="F44:F66">D44-C44</f>
        <v>0</v>
      </c>
      <c r="G44" s="19"/>
      <c r="H44" s="374" t="e">
        <f t="shared" si="2"/>
        <v>#DIV/0!</v>
      </c>
      <c r="I44" s="376"/>
      <c r="J44" s="375"/>
    </row>
    <row r="45" spans="1:10" ht="47.25" customHeight="1" thickBot="1">
      <c r="A45" s="32" t="s">
        <v>297</v>
      </c>
      <c r="B45" s="106" t="s">
        <v>298</v>
      </c>
      <c r="C45" s="358">
        <v>1112.859</v>
      </c>
      <c r="D45" s="359">
        <v>1100.213</v>
      </c>
      <c r="E45" s="18">
        <f t="shared" si="3"/>
        <v>98.86364759596678</v>
      </c>
      <c r="F45" s="88">
        <f t="shared" si="5"/>
        <v>-12.645999999999958</v>
      </c>
      <c r="G45" s="19"/>
      <c r="H45" s="374" t="e">
        <f aca="true" t="shared" si="6" ref="H45:H83">D45/G45*100</f>
        <v>#DIV/0!</v>
      </c>
      <c r="I45" s="376"/>
      <c r="J45" s="375"/>
    </row>
    <row r="46" spans="1:10" ht="32.25" thickBot="1">
      <c r="A46" s="32" t="s">
        <v>236</v>
      </c>
      <c r="B46" s="106" t="s">
        <v>288</v>
      </c>
      <c r="C46" s="126">
        <v>16200.512</v>
      </c>
      <c r="D46" s="19">
        <v>12300.494</v>
      </c>
      <c r="E46" s="18">
        <f t="shared" si="3"/>
        <v>75.92657565390526</v>
      </c>
      <c r="F46" s="88">
        <f t="shared" si="5"/>
        <v>-3900.018</v>
      </c>
      <c r="G46" s="19">
        <v>10468.844</v>
      </c>
      <c r="H46" s="374">
        <f t="shared" si="6"/>
        <v>117.49620110873752</v>
      </c>
      <c r="I46" s="376"/>
      <c r="J46" s="375"/>
    </row>
    <row r="47" spans="1:10" ht="62.25" customHeight="1" thickBot="1">
      <c r="A47" s="32" t="s">
        <v>299</v>
      </c>
      <c r="B47" s="106" t="s">
        <v>300</v>
      </c>
      <c r="C47" s="126">
        <v>10101.415</v>
      </c>
      <c r="D47" s="19">
        <v>9846.806</v>
      </c>
      <c r="E47" s="18">
        <f t="shared" si="3"/>
        <v>97.47947193536747</v>
      </c>
      <c r="F47" s="88">
        <f t="shared" si="5"/>
        <v>-254.60900000000038</v>
      </c>
      <c r="G47" s="19"/>
      <c r="H47" s="374" t="e">
        <f t="shared" si="6"/>
        <v>#DIV/0!</v>
      </c>
      <c r="I47" s="376"/>
      <c r="J47" s="375"/>
    </row>
    <row r="48" spans="1:10" ht="143.25" customHeight="1" thickBot="1">
      <c r="A48" s="32" t="s">
        <v>406</v>
      </c>
      <c r="B48" s="78" t="s">
        <v>405</v>
      </c>
      <c r="C48" s="126"/>
      <c r="D48" s="19"/>
      <c r="E48" s="18"/>
      <c r="F48" s="88"/>
      <c r="G48" s="19">
        <v>2000</v>
      </c>
      <c r="H48" s="374"/>
      <c r="I48" s="376"/>
      <c r="J48" s="375"/>
    </row>
    <row r="49" spans="1:10" ht="15" customHeight="1" thickBot="1">
      <c r="A49" s="28" t="s">
        <v>237</v>
      </c>
      <c r="B49" s="109" t="s">
        <v>223</v>
      </c>
      <c r="C49" s="125">
        <f>SUM(C50:C52)</f>
        <v>14833.096</v>
      </c>
      <c r="D49" s="15">
        <f>SUM(D50:D52)</f>
        <v>14204.446</v>
      </c>
      <c r="E49" s="16">
        <f t="shared" si="3"/>
        <v>95.76184230183638</v>
      </c>
      <c r="F49" s="16">
        <f t="shared" si="5"/>
        <v>-628.6499999999996</v>
      </c>
      <c r="G49" s="15">
        <f>SUM(G50:G52)</f>
        <v>24818.312</v>
      </c>
      <c r="H49" s="373">
        <f t="shared" si="6"/>
        <v>57.23373128680145</v>
      </c>
      <c r="I49" s="376"/>
      <c r="J49" s="375"/>
    </row>
    <row r="50" spans="1:10" ht="16.5" customHeight="1" thickBot="1">
      <c r="A50" s="32" t="s">
        <v>10</v>
      </c>
      <c r="B50" s="106" t="s">
        <v>9</v>
      </c>
      <c r="C50" s="130">
        <v>14813.296</v>
      </c>
      <c r="D50" s="387">
        <v>14190.446</v>
      </c>
      <c r="E50" s="18">
        <f t="shared" si="3"/>
        <v>95.79533143737896</v>
      </c>
      <c r="F50" s="88">
        <f t="shared" si="5"/>
        <v>-622.8500000000004</v>
      </c>
      <c r="G50" s="19">
        <v>24800.702</v>
      </c>
      <c r="H50" s="374">
        <f t="shared" si="6"/>
        <v>57.217920686277346</v>
      </c>
      <c r="I50" s="376"/>
      <c r="J50" s="375"/>
    </row>
    <row r="51" spans="1:10" ht="15" customHeight="1" hidden="1" thickBot="1">
      <c r="A51" s="33"/>
      <c r="B51" s="106" t="s">
        <v>11</v>
      </c>
      <c r="C51" s="130"/>
      <c r="D51" s="89"/>
      <c r="E51" s="18" t="e">
        <f t="shared" si="3"/>
        <v>#DIV/0!</v>
      </c>
      <c r="F51" s="88">
        <f t="shared" si="5"/>
        <v>0</v>
      </c>
      <c r="G51" s="19"/>
      <c r="H51" s="374" t="e">
        <f t="shared" si="6"/>
        <v>#DIV/0!</v>
      </c>
      <c r="I51" s="376"/>
      <c r="J51" s="375"/>
    </row>
    <row r="52" spans="1:10" ht="18.75" customHeight="1" thickBot="1">
      <c r="A52" s="32" t="s">
        <v>10</v>
      </c>
      <c r="B52" s="106" t="s">
        <v>99</v>
      </c>
      <c r="C52" s="130">
        <v>19.8</v>
      </c>
      <c r="D52" s="89">
        <v>14</v>
      </c>
      <c r="E52" s="18">
        <f t="shared" si="3"/>
        <v>70.70707070707071</v>
      </c>
      <c r="F52" s="88">
        <f t="shared" si="5"/>
        <v>-5.800000000000001</v>
      </c>
      <c r="G52" s="19">
        <v>17.61</v>
      </c>
      <c r="H52" s="373">
        <f t="shared" si="6"/>
        <v>79.50028392958546</v>
      </c>
      <c r="I52" s="376"/>
      <c r="J52" s="375"/>
    </row>
    <row r="53" spans="1:10" ht="18.75" customHeight="1" hidden="1" thickBot="1">
      <c r="A53" s="28"/>
      <c r="B53" s="105"/>
      <c r="C53" s="125"/>
      <c r="D53" s="15"/>
      <c r="E53" s="22" t="e">
        <f t="shared" si="3"/>
        <v>#DIV/0!</v>
      </c>
      <c r="F53" s="16">
        <f t="shared" si="5"/>
        <v>0</v>
      </c>
      <c r="G53" s="15">
        <f>G54+G55+G56</f>
        <v>0</v>
      </c>
      <c r="H53" s="373" t="e">
        <f t="shared" si="6"/>
        <v>#DIV/0!</v>
      </c>
      <c r="I53" s="376"/>
      <c r="J53" s="375"/>
    </row>
    <row r="54" spans="1:10" ht="20.25" customHeight="1" hidden="1" thickBot="1">
      <c r="A54" s="34"/>
      <c r="B54" s="110"/>
      <c r="C54" s="129"/>
      <c r="D54" s="20"/>
      <c r="E54" s="18" t="e">
        <f t="shared" si="3"/>
        <v>#DIV/0!</v>
      </c>
      <c r="F54" s="54">
        <f t="shared" si="5"/>
        <v>0</v>
      </c>
      <c r="G54" s="20"/>
      <c r="H54" s="374" t="e">
        <f t="shared" si="6"/>
        <v>#DIV/0!</v>
      </c>
      <c r="I54" s="376"/>
      <c r="J54" s="375"/>
    </row>
    <row r="55" spans="1:10" ht="30" customHeight="1" hidden="1" thickBot="1">
      <c r="A55" s="32"/>
      <c r="B55" s="106"/>
      <c r="C55" s="126"/>
      <c r="D55" s="19"/>
      <c r="E55" s="18" t="e">
        <f t="shared" si="3"/>
        <v>#DIV/0!</v>
      </c>
      <c r="F55" s="88">
        <f t="shared" si="5"/>
        <v>0</v>
      </c>
      <c r="G55" s="19"/>
      <c r="H55" s="374" t="e">
        <f t="shared" si="6"/>
        <v>#DIV/0!</v>
      </c>
      <c r="I55" s="376"/>
      <c r="J55" s="375"/>
    </row>
    <row r="56" spans="1:10" ht="16.5" hidden="1" thickBot="1">
      <c r="A56" s="32"/>
      <c r="B56" s="106" t="s">
        <v>14</v>
      </c>
      <c r="C56" s="127"/>
      <c r="D56" s="17"/>
      <c r="E56" s="21">
        <f>ROUND(IF(D56=0,0,D56/C56),3)</f>
        <v>0</v>
      </c>
      <c r="F56" s="88">
        <f t="shared" si="5"/>
        <v>0</v>
      </c>
      <c r="G56" s="17"/>
      <c r="H56" s="373" t="e">
        <f t="shared" si="6"/>
        <v>#DIV/0!</v>
      </c>
      <c r="I56" s="376"/>
      <c r="J56" s="375"/>
    </row>
    <row r="57" spans="1:10" ht="16.5" thickBot="1">
      <c r="A57" s="28" t="s">
        <v>238</v>
      </c>
      <c r="B57" s="105" t="s">
        <v>15</v>
      </c>
      <c r="C57" s="125">
        <v>29212.403</v>
      </c>
      <c r="D57" s="15">
        <v>27645.397</v>
      </c>
      <c r="E57" s="16">
        <f aca="true" t="shared" si="7" ref="E57:E66">D57/C57*100</f>
        <v>94.63581958663244</v>
      </c>
      <c r="F57" s="16">
        <f t="shared" si="5"/>
        <v>-1567.0059999999976</v>
      </c>
      <c r="G57" s="15">
        <v>24414.809</v>
      </c>
      <c r="H57" s="373">
        <f t="shared" si="6"/>
        <v>113.2320838553355</v>
      </c>
      <c r="I57" s="376"/>
      <c r="J57" s="375"/>
    </row>
    <row r="58" spans="1:10" ht="96.75" customHeight="1" thickBot="1">
      <c r="A58" s="67" t="s">
        <v>286</v>
      </c>
      <c r="B58" s="106" t="s">
        <v>240</v>
      </c>
      <c r="C58" s="386">
        <f>C57-C59</f>
        <v>26739.423</v>
      </c>
      <c r="D58" s="386">
        <f>D57-D59</f>
        <v>25406.776</v>
      </c>
      <c r="E58" s="18">
        <f t="shared" si="7"/>
        <v>95.01617144094696</v>
      </c>
      <c r="F58" s="88">
        <f t="shared" si="5"/>
        <v>-1332.6469999999972</v>
      </c>
      <c r="G58" s="180">
        <f>G57-G59</f>
        <v>22391.850000000002</v>
      </c>
      <c r="H58" s="374">
        <f t="shared" si="6"/>
        <v>113.4643899454489</v>
      </c>
      <c r="I58" s="376"/>
      <c r="J58" s="375"/>
    </row>
    <row r="59" spans="1:10" ht="32.25" customHeight="1" thickBot="1">
      <c r="A59" s="32" t="s">
        <v>239</v>
      </c>
      <c r="B59" s="106" t="s">
        <v>241</v>
      </c>
      <c r="C59" s="130">
        <v>2472.98</v>
      </c>
      <c r="D59" s="89">
        <v>2238.621</v>
      </c>
      <c r="E59" s="18">
        <f t="shared" si="7"/>
        <v>90.52321490671174</v>
      </c>
      <c r="F59" s="88">
        <f t="shared" si="5"/>
        <v>-234.35899999999992</v>
      </c>
      <c r="G59" s="89">
        <v>2022.959</v>
      </c>
      <c r="H59" s="374">
        <f t="shared" si="6"/>
        <v>110.66072026175517</v>
      </c>
      <c r="I59" s="376"/>
      <c r="J59" s="375"/>
    </row>
    <row r="60" spans="1:10" ht="63.75" hidden="1" thickBot="1">
      <c r="A60" s="35" t="s">
        <v>45</v>
      </c>
      <c r="B60" s="111" t="s">
        <v>46</v>
      </c>
      <c r="C60" s="131"/>
      <c r="D60" s="90"/>
      <c r="E60" s="18" t="e">
        <f>D60/C60*100</f>
        <v>#DIV/0!</v>
      </c>
      <c r="F60" s="88">
        <f>D60-C60</f>
        <v>0</v>
      </c>
      <c r="G60" s="90"/>
      <c r="H60" s="374" t="e">
        <f t="shared" si="6"/>
        <v>#DIV/0!</v>
      </c>
      <c r="I60" s="376"/>
      <c r="J60" s="375"/>
    </row>
    <row r="61" spans="1:10" ht="18" customHeight="1" thickBot="1">
      <c r="A61" s="28" t="s">
        <v>304</v>
      </c>
      <c r="B61" s="105" t="s">
        <v>305</v>
      </c>
      <c r="C61" s="125">
        <f>SUM(C62:C70)</f>
        <v>34625.801999999996</v>
      </c>
      <c r="D61" s="125">
        <f>SUM(D62:D70)</f>
        <v>30435.956000000002</v>
      </c>
      <c r="E61" s="16">
        <f>D61/C61*100</f>
        <v>87.89964200684798</v>
      </c>
      <c r="F61" s="16">
        <f>D61-C61</f>
        <v>-4189.845999999994</v>
      </c>
      <c r="G61" s="125">
        <f>SUM(G62:G70)</f>
        <v>3871.418</v>
      </c>
      <c r="H61" s="373">
        <f t="shared" si="6"/>
        <v>786.1707519053742</v>
      </c>
      <c r="I61" s="376"/>
      <c r="J61" s="375"/>
    </row>
    <row r="62" spans="1:8" ht="20.25" customHeight="1" thickBot="1">
      <c r="A62" s="366" t="s">
        <v>303</v>
      </c>
      <c r="B62" s="367" t="s">
        <v>310</v>
      </c>
      <c r="C62" s="368">
        <v>410.6</v>
      </c>
      <c r="D62" s="369">
        <v>53.731</v>
      </c>
      <c r="E62" s="284">
        <f>D62/C62*100</f>
        <v>13.085971748660496</v>
      </c>
      <c r="F62" s="284">
        <f>D62-C62</f>
        <v>-356.869</v>
      </c>
      <c r="G62" s="369">
        <v>27.524</v>
      </c>
      <c r="H62" s="286">
        <f t="shared" si="6"/>
        <v>195.2150850167127</v>
      </c>
    </row>
    <row r="63" spans="1:8" ht="47.25" customHeight="1" thickBot="1">
      <c r="A63" s="32" t="s">
        <v>306</v>
      </c>
      <c r="B63" s="106" t="s">
        <v>311</v>
      </c>
      <c r="C63" s="126">
        <v>407</v>
      </c>
      <c r="D63" s="19">
        <v>117.284</v>
      </c>
      <c r="E63" s="18">
        <f t="shared" si="7"/>
        <v>28.81670761670762</v>
      </c>
      <c r="F63" s="88">
        <f t="shared" si="5"/>
        <v>-289.716</v>
      </c>
      <c r="G63" s="19"/>
      <c r="H63" s="153" t="e">
        <f t="shared" si="6"/>
        <v>#DIV/0!</v>
      </c>
    </row>
    <row r="64" spans="1:8" ht="33" customHeight="1" thickBot="1">
      <c r="A64" s="32" t="s">
        <v>345</v>
      </c>
      <c r="B64" s="106" t="s">
        <v>346</v>
      </c>
      <c r="C64" s="126">
        <v>25</v>
      </c>
      <c r="D64" s="19"/>
      <c r="E64" s="18">
        <f t="shared" si="7"/>
        <v>0</v>
      </c>
      <c r="F64" s="88">
        <f t="shared" si="5"/>
        <v>-25</v>
      </c>
      <c r="G64" s="19"/>
      <c r="H64" s="153" t="e">
        <f t="shared" si="6"/>
        <v>#DIV/0!</v>
      </c>
    </row>
    <row r="65" spans="1:8" ht="48" customHeight="1" thickBot="1">
      <c r="A65" s="32" t="s">
        <v>337</v>
      </c>
      <c r="B65" s="78" t="s">
        <v>347</v>
      </c>
      <c r="C65" s="126">
        <v>124.508</v>
      </c>
      <c r="D65" s="19">
        <v>5.113</v>
      </c>
      <c r="E65" s="18">
        <f t="shared" si="7"/>
        <v>4.106563433674945</v>
      </c>
      <c r="F65" s="88">
        <f t="shared" si="5"/>
        <v>-119.395</v>
      </c>
      <c r="G65" s="19"/>
      <c r="H65" s="153" t="e">
        <f t="shared" si="6"/>
        <v>#DIV/0!</v>
      </c>
    </row>
    <row r="66" spans="1:8" ht="30.75" customHeight="1" thickBot="1">
      <c r="A66" s="32" t="s">
        <v>307</v>
      </c>
      <c r="B66" s="78" t="s">
        <v>242</v>
      </c>
      <c r="C66" s="126">
        <v>24211.931</v>
      </c>
      <c r="D66" s="19">
        <v>22698.791</v>
      </c>
      <c r="E66" s="18">
        <f t="shared" si="7"/>
        <v>93.75043650999997</v>
      </c>
      <c r="F66" s="88">
        <f t="shared" si="5"/>
        <v>-1513.1399999999994</v>
      </c>
      <c r="G66" s="19">
        <v>951.162</v>
      </c>
      <c r="H66" s="153">
        <f t="shared" si="6"/>
        <v>2386.4274434849167</v>
      </c>
    </row>
    <row r="67" spans="1:8" ht="30" customHeight="1" thickBot="1">
      <c r="A67" s="32" t="s">
        <v>308</v>
      </c>
      <c r="B67" s="79" t="s">
        <v>312</v>
      </c>
      <c r="C67" s="126"/>
      <c r="D67" s="19"/>
      <c r="E67" s="160" t="e">
        <f>D67/C67*100</f>
        <v>#DIV/0!</v>
      </c>
      <c r="F67" s="88">
        <f>D67-C67</f>
        <v>0</v>
      </c>
      <c r="G67" s="19">
        <v>2892.732</v>
      </c>
      <c r="H67" s="153">
        <f t="shared" si="6"/>
        <v>0</v>
      </c>
    </row>
    <row r="68" spans="1:8" ht="63.75" customHeight="1" thickBot="1">
      <c r="A68" s="32" t="s">
        <v>348</v>
      </c>
      <c r="B68" s="79" t="s">
        <v>349</v>
      </c>
      <c r="C68" s="126">
        <v>9358.01</v>
      </c>
      <c r="D68" s="19">
        <v>7502.815</v>
      </c>
      <c r="E68" s="160">
        <f>D68/C68*100</f>
        <v>80.17532573698894</v>
      </c>
      <c r="F68" s="88">
        <f>D68-C68</f>
        <v>-1855.1950000000006</v>
      </c>
      <c r="G68" s="19"/>
      <c r="H68" s="153" t="e">
        <f t="shared" si="6"/>
        <v>#DIV/0!</v>
      </c>
    </row>
    <row r="69" spans="1:8" ht="19.5" customHeight="1" thickBot="1">
      <c r="A69" s="32" t="s">
        <v>350</v>
      </c>
      <c r="B69" s="79" t="s">
        <v>351</v>
      </c>
      <c r="C69" s="126"/>
      <c r="D69" s="19"/>
      <c r="E69" s="160" t="e">
        <f>D69/C69*100</f>
        <v>#DIV/0!</v>
      </c>
      <c r="F69" s="88">
        <f>D69-C69</f>
        <v>0</v>
      </c>
      <c r="G69" s="19"/>
      <c r="H69" s="153" t="e">
        <f t="shared" si="6"/>
        <v>#DIV/0!</v>
      </c>
    </row>
    <row r="70" spans="1:8" ht="28.5" customHeight="1" thickBot="1">
      <c r="A70" s="32" t="s">
        <v>309</v>
      </c>
      <c r="B70" s="79" t="s">
        <v>313</v>
      </c>
      <c r="C70" s="126">
        <v>88.753</v>
      </c>
      <c r="D70" s="19">
        <v>58.222</v>
      </c>
      <c r="E70" s="160">
        <f>D70/C70*100</f>
        <v>65.60003605511926</v>
      </c>
      <c r="F70" s="88">
        <f>D70-C70</f>
        <v>-30.531</v>
      </c>
      <c r="G70" s="19"/>
      <c r="H70" s="153" t="e">
        <f t="shared" si="6"/>
        <v>#DIV/0!</v>
      </c>
    </row>
    <row r="71" spans="1:8" ht="20.25" customHeight="1" hidden="1" thickBot="1">
      <c r="A71" s="362"/>
      <c r="B71" s="364"/>
      <c r="C71" s="363"/>
      <c r="D71" s="361"/>
      <c r="E71" s="360" t="e">
        <f>D71/C71*100</f>
        <v>#DIV/0!</v>
      </c>
      <c r="F71" s="360">
        <f>D71-C71</f>
        <v>0</v>
      </c>
      <c r="G71" s="361"/>
      <c r="H71" s="365" t="e">
        <f>D71/G71*100</f>
        <v>#DIV/0!</v>
      </c>
    </row>
    <row r="72" spans="1:8" ht="30" customHeight="1" hidden="1" thickBot="1">
      <c r="A72" s="32"/>
      <c r="B72" s="79"/>
      <c r="C72" s="126"/>
      <c r="D72" s="19"/>
      <c r="E72" s="160"/>
      <c r="F72" s="88"/>
      <c r="G72" s="19"/>
      <c r="H72" s="153"/>
    </row>
    <row r="73" spans="1:8" ht="30" customHeight="1" hidden="1" thickBot="1">
      <c r="A73" s="32"/>
      <c r="B73" s="79"/>
      <c r="C73" s="126"/>
      <c r="D73" s="19"/>
      <c r="E73" s="160"/>
      <c r="F73" s="88"/>
      <c r="G73" s="19"/>
      <c r="H73" s="153"/>
    </row>
    <row r="74" spans="1:8" ht="16.5" thickBot="1">
      <c r="A74" s="74" t="s">
        <v>314</v>
      </c>
      <c r="B74" s="113" t="s">
        <v>315</v>
      </c>
      <c r="C74" s="125">
        <f>SUM(C75:C76)</f>
        <v>731.5</v>
      </c>
      <c r="D74" s="125">
        <f>SUM(D75:D76)</f>
        <v>195</v>
      </c>
      <c r="E74" s="282">
        <f>D74/C74*100</f>
        <v>26.657552973342447</v>
      </c>
      <c r="F74" s="282">
        <f>D74-C74</f>
        <v>-536.5</v>
      </c>
      <c r="G74" s="125">
        <f>SUM(G75:G76)</f>
        <v>692.9</v>
      </c>
      <c r="H74" s="151">
        <f t="shared" si="6"/>
        <v>28.142589118198874</v>
      </c>
    </row>
    <row r="75" spans="1:8" ht="28.5" customHeight="1" thickBot="1">
      <c r="A75" s="32" t="s">
        <v>301</v>
      </c>
      <c r="B75" s="106" t="s">
        <v>302</v>
      </c>
      <c r="C75" s="126">
        <v>195</v>
      </c>
      <c r="D75" s="19">
        <v>195</v>
      </c>
      <c r="E75" s="18">
        <f>D75/C75*100</f>
        <v>100</v>
      </c>
      <c r="F75" s="88">
        <f>D75-C75</f>
        <v>0</v>
      </c>
      <c r="G75" s="19">
        <v>692.9</v>
      </c>
      <c r="H75" s="153">
        <f>D75/G75*100</f>
        <v>28.142589118198874</v>
      </c>
    </row>
    <row r="76" spans="1:8" ht="17.25" customHeight="1" thickBot="1">
      <c r="A76" s="366" t="s">
        <v>316</v>
      </c>
      <c r="B76" s="367" t="s">
        <v>317</v>
      </c>
      <c r="C76" s="368">
        <v>536.5</v>
      </c>
      <c r="D76" s="370"/>
      <c r="E76" s="284">
        <f aca="true" t="shared" si="8" ref="E76:E85">D76/C76*100</f>
        <v>0</v>
      </c>
      <c r="F76" s="284">
        <f aca="true" t="shared" si="9" ref="F76:F85">D76-C76</f>
        <v>-536.5</v>
      </c>
      <c r="G76" s="370"/>
      <c r="H76" s="286" t="e">
        <f t="shared" si="6"/>
        <v>#DIV/0!</v>
      </c>
    </row>
    <row r="77" spans="1:8" ht="16.5" customHeight="1" thickBot="1">
      <c r="A77" s="28" t="s">
        <v>318</v>
      </c>
      <c r="B77" s="112" t="s">
        <v>319</v>
      </c>
      <c r="C77" s="125">
        <f>SUM(C78:C80)</f>
        <v>18692.61</v>
      </c>
      <c r="D77" s="125">
        <f>SUM(D78:D80)</f>
        <v>18683.632999999998</v>
      </c>
      <c r="E77" s="16">
        <f t="shared" si="8"/>
        <v>99.95197567380905</v>
      </c>
      <c r="F77" s="16">
        <f t="shared" si="9"/>
        <v>-8.97700000000259</v>
      </c>
      <c r="G77" s="125">
        <f>SUM(G78:G80)</f>
        <v>25690.210000000003</v>
      </c>
      <c r="H77" s="151">
        <f t="shared" si="6"/>
        <v>72.72666513819854</v>
      </c>
    </row>
    <row r="78" spans="1:8" ht="15" customHeight="1" thickBot="1">
      <c r="A78" s="366" t="s">
        <v>255</v>
      </c>
      <c r="B78" s="367" t="s">
        <v>216</v>
      </c>
      <c r="C78" s="368">
        <v>17171.3</v>
      </c>
      <c r="D78" s="371">
        <v>17171.3</v>
      </c>
      <c r="E78" s="284">
        <f t="shared" si="8"/>
        <v>100</v>
      </c>
      <c r="F78" s="284">
        <f t="shared" si="9"/>
        <v>0</v>
      </c>
      <c r="G78" s="371">
        <v>24188.9</v>
      </c>
      <c r="H78" s="286">
        <f t="shared" si="6"/>
        <v>70.98834589419113</v>
      </c>
    </row>
    <row r="79" spans="1:8" ht="20.25" customHeight="1" hidden="1" thickBot="1">
      <c r="A79" s="366" t="s">
        <v>32</v>
      </c>
      <c r="B79" s="367" t="s">
        <v>70</v>
      </c>
      <c r="C79" s="368"/>
      <c r="D79" s="369"/>
      <c r="E79" s="284" t="e">
        <f t="shared" si="8"/>
        <v>#DIV/0!</v>
      </c>
      <c r="F79" s="284">
        <f t="shared" si="9"/>
        <v>0</v>
      </c>
      <c r="G79" s="369"/>
      <c r="H79" s="286" t="e">
        <f t="shared" si="6"/>
        <v>#DIV/0!</v>
      </c>
    </row>
    <row r="80" spans="1:8" ht="17.25" customHeight="1" thickBot="1">
      <c r="A80" s="366" t="s">
        <v>376</v>
      </c>
      <c r="B80" s="372" t="s">
        <v>320</v>
      </c>
      <c r="C80" s="368">
        <v>1521.31</v>
      </c>
      <c r="D80" s="369">
        <v>1512.333</v>
      </c>
      <c r="E80" s="284">
        <f t="shared" si="8"/>
        <v>99.40991645358278</v>
      </c>
      <c r="F80" s="284">
        <f t="shared" si="9"/>
        <v>-8.976999999999862</v>
      </c>
      <c r="G80" s="369">
        <v>1501.31</v>
      </c>
      <c r="H80" s="286">
        <f t="shared" si="6"/>
        <v>100.73422544311303</v>
      </c>
    </row>
    <row r="81" spans="1:8" ht="21" customHeight="1" hidden="1" thickBot="1">
      <c r="A81" s="28" t="s">
        <v>48</v>
      </c>
      <c r="B81" s="104" t="s">
        <v>71</v>
      </c>
      <c r="C81" s="125"/>
      <c r="D81" s="15"/>
      <c r="E81" s="16" t="e">
        <f t="shared" si="8"/>
        <v>#DIV/0!</v>
      </c>
      <c r="F81" s="16">
        <f t="shared" si="9"/>
        <v>0</v>
      </c>
      <c r="G81" s="15"/>
      <c r="H81" s="151" t="e">
        <f t="shared" si="6"/>
        <v>#DIV/0!</v>
      </c>
    </row>
    <row r="82" spans="1:8" ht="30" customHeight="1" hidden="1" thickBot="1">
      <c r="A82" s="42" t="s">
        <v>33</v>
      </c>
      <c r="B82" s="116" t="s">
        <v>72</v>
      </c>
      <c r="C82" s="134"/>
      <c r="D82" s="15"/>
      <c r="E82" s="16" t="e">
        <f t="shared" si="8"/>
        <v>#DIV/0!</v>
      </c>
      <c r="F82" s="16">
        <f t="shared" si="9"/>
        <v>0</v>
      </c>
      <c r="G82" s="15"/>
      <c r="H82" s="151" t="e">
        <f t="shared" si="6"/>
        <v>#DIV/0!</v>
      </c>
    </row>
    <row r="83" spans="1:8" ht="48" hidden="1" thickBot="1">
      <c r="A83" s="52" t="s">
        <v>117</v>
      </c>
      <c r="B83" s="117" t="s">
        <v>118</v>
      </c>
      <c r="C83" s="125"/>
      <c r="D83" s="15"/>
      <c r="E83" s="16" t="e">
        <f t="shared" si="8"/>
        <v>#DIV/0!</v>
      </c>
      <c r="F83" s="16">
        <f t="shared" si="9"/>
        <v>0</v>
      </c>
      <c r="G83" s="15"/>
      <c r="H83" s="151" t="e">
        <f t="shared" si="6"/>
        <v>#DIV/0!</v>
      </c>
    </row>
    <row r="84" spans="1:8" ht="48" hidden="1" thickBot="1">
      <c r="A84" s="52" t="s">
        <v>41</v>
      </c>
      <c r="B84" s="105" t="s">
        <v>69</v>
      </c>
      <c r="C84" s="135"/>
      <c r="D84" s="15"/>
      <c r="E84" s="16" t="e">
        <f t="shared" si="8"/>
        <v>#DIV/0!</v>
      </c>
      <c r="F84" s="16">
        <f t="shared" si="9"/>
        <v>0</v>
      </c>
      <c r="G84" s="15"/>
      <c r="H84" s="151" t="e">
        <f>D84/G84*100</f>
        <v>#DIV/0!</v>
      </c>
    </row>
    <row r="85" spans="1:8" ht="33.75" customHeight="1">
      <c r="A85" s="173"/>
      <c r="B85" s="174" t="s">
        <v>73</v>
      </c>
      <c r="C85" s="175">
        <f>C4+C6+C7+C15+C39+C49+C57+C61+C74+C77</f>
        <v>1261336.8629999997</v>
      </c>
      <c r="D85" s="175">
        <f>D4+D6+D7+D15+D39+D49+D57+D61+D74+D77</f>
        <v>1184684.2550000001</v>
      </c>
      <c r="E85" s="96">
        <f t="shared" si="8"/>
        <v>93.92290749215981</v>
      </c>
      <c r="F85" s="97">
        <f t="shared" si="9"/>
        <v>-76652.60799999954</v>
      </c>
      <c r="G85" s="175">
        <f>G4+G6+G7+G15+G39+G49+G57+G61+G74+G77</f>
        <v>1123238.2929999996</v>
      </c>
      <c r="H85" s="154">
        <f>D85/G85*100</f>
        <v>105.47042977282119</v>
      </c>
    </row>
  </sheetData>
  <sheetProtection/>
  <printOptions/>
  <pageMargins left="0.7086614173228347" right="0.15748031496062992" top="0.2362204724409449" bottom="0.19" header="0.2755905511811024" footer="0.1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B155" sqref="B155:F156"/>
    </sheetView>
  </sheetViews>
  <sheetFormatPr defaultColWidth="9.00390625" defaultRowHeight="12.75"/>
  <cols>
    <col min="2" max="2" width="44.50390625" style="171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69" t="s">
        <v>57</v>
      </c>
      <c r="C1" s="137" t="s">
        <v>256</v>
      </c>
      <c r="D1" s="156" t="s">
        <v>402</v>
      </c>
      <c r="E1" s="156" t="s">
        <v>403</v>
      </c>
      <c r="F1" s="156" t="s">
        <v>105</v>
      </c>
      <c r="G1" s="156" t="s">
        <v>404</v>
      </c>
      <c r="H1" s="157" t="s">
        <v>400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5">
        <v>6</v>
      </c>
      <c r="G2" s="37">
        <v>4</v>
      </c>
      <c r="H2" s="148"/>
    </row>
    <row r="3" spans="2:8" ht="19.5" customHeight="1" hidden="1" thickBot="1">
      <c r="B3" s="80" t="s">
        <v>0</v>
      </c>
      <c r="C3" s="81"/>
      <c r="D3" s="120"/>
      <c r="E3" s="120"/>
      <c r="F3" s="146"/>
      <c r="G3" s="120"/>
      <c r="H3" s="147"/>
    </row>
    <row r="4" spans="1:8" s="2" customFormat="1" ht="23.25" customHeight="1" hidden="1" thickBot="1">
      <c r="A4" s="27" t="s">
        <v>2</v>
      </c>
      <c r="B4" s="103" t="s">
        <v>64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1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0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1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65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1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3">
        <f t="shared" si="2"/>
        <v>100</v>
      </c>
    </row>
    <row r="9" spans="1:8" ht="29.25" customHeight="1" hidden="1" thickBot="1">
      <c r="A9" s="30"/>
      <c r="B9" s="76" t="s">
        <v>143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3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3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1">
        <f t="shared" si="2"/>
        <v>100</v>
      </c>
      <c r="I11" s="45"/>
      <c r="J11" s="45"/>
    </row>
    <row r="12" spans="1:9" ht="191.25" customHeight="1" hidden="1" thickBot="1">
      <c r="A12" s="67" t="s">
        <v>144</v>
      </c>
      <c r="B12" s="106" t="s">
        <v>127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3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3">
        <f t="shared" si="2"/>
        <v>100</v>
      </c>
      <c r="I13" s="44"/>
    </row>
    <row r="14" spans="1:9" ht="30.75" customHeight="1" hidden="1" thickBot="1">
      <c r="A14" s="50" t="s">
        <v>108</v>
      </c>
      <c r="B14" s="106" t="s">
        <v>109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3">
        <f t="shared" si="2"/>
        <v>100</v>
      </c>
      <c r="I14" s="44"/>
    </row>
    <row r="15" spans="1:9" ht="49.5" customHeight="1" hidden="1" thickBot="1">
      <c r="A15" s="40" t="s">
        <v>145</v>
      </c>
      <c r="B15" s="106" t="s">
        <v>147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3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3">
        <f t="shared" si="2"/>
        <v>100</v>
      </c>
      <c r="I16" s="44"/>
    </row>
    <row r="17" spans="1:9" ht="75.75" customHeight="1" hidden="1" thickBot="1">
      <c r="A17" s="47" t="s">
        <v>100</v>
      </c>
      <c r="B17" s="107" t="s">
        <v>101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3">
        <f t="shared" si="2"/>
        <v>100</v>
      </c>
      <c r="I17" s="44"/>
    </row>
    <row r="18" spans="1:9" ht="43.5" customHeight="1" hidden="1">
      <c r="A18" s="41" t="s">
        <v>122</v>
      </c>
      <c r="B18" s="106" t="s">
        <v>123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3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138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3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66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3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59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3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3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3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3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3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3" t="e">
        <f t="shared" si="2"/>
        <v>#DIV/0!</v>
      </c>
    </row>
    <row r="27" spans="1:8" ht="32.25" customHeight="1" hidden="1" thickBot="1">
      <c r="A27" s="32" t="s">
        <v>110</v>
      </c>
      <c r="B27" s="106" t="s">
        <v>112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3">
        <f t="shared" si="2"/>
        <v>100</v>
      </c>
    </row>
    <row r="28" spans="1:8" ht="32.25" customHeight="1" hidden="1" thickBot="1">
      <c r="A28" s="32" t="s">
        <v>111</v>
      </c>
      <c r="B28" s="106" t="s">
        <v>113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3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3">
        <f t="shared" si="2"/>
        <v>100</v>
      </c>
    </row>
    <row r="30" spans="1:8" ht="32.25" customHeight="1" hidden="1" thickBot="1">
      <c r="A30" s="32" t="s">
        <v>7</v>
      </c>
      <c r="B30" s="106" t="s">
        <v>60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3">
        <f t="shared" si="2"/>
        <v>100</v>
      </c>
    </row>
    <row r="31" spans="1:8" ht="45.75" customHeight="1" hidden="1" thickBot="1">
      <c r="A31" s="32" t="s">
        <v>107</v>
      </c>
      <c r="B31" s="106" t="s">
        <v>121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3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1">
        <f t="shared" si="2"/>
        <v>100</v>
      </c>
    </row>
    <row r="33" spans="1:8" ht="32.25" customHeight="1" hidden="1" thickBot="1">
      <c r="A33" s="32" t="s">
        <v>131</v>
      </c>
      <c r="B33" s="106" t="s">
        <v>132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3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3">
        <f t="shared" si="2"/>
        <v>100</v>
      </c>
    </row>
    <row r="35" spans="1:8" ht="31.5" customHeight="1" hidden="1">
      <c r="A35" s="32" t="s">
        <v>52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3" t="e">
        <f t="shared" si="2"/>
        <v>#DIV/0!</v>
      </c>
    </row>
    <row r="36" spans="1:8" ht="30.75" customHeight="1" hidden="1" thickBot="1">
      <c r="A36" s="32" t="s">
        <v>141</v>
      </c>
      <c r="B36" s="106" t="s">
        <v>142</v>
      </c>
      <c r="C36" s="127"/>
      <c r="D36" s="17"/>
      <c r="E36" s="18" t="e">
        <f t="shared" si="3"/>
        <v>#DIV/0!</v>
      </c>
      <c r="F36" s="86"/>
      <c r="G36" s="17"/>
      <c r="H36" s="153" t="e">
        <f t="shared" si="2"/>
        <v>#DIV/0!</v>
      </c>
    </row>
    <row r="37" spans="1:8" ht="16.5" customHeight="1" hidden="1" thickBot="1">
      <c r="A37" s="32" t="s">
        <v>43</v>
      </c>
      <c r="B37" s="106" t="s">
        <v>54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3" t="e">
        <f t="shared" si="2"/>
        <v>#DIV/0!</v>
      </c>
    </row>
    <row r="38" spans="1:8" ht="30.75" customHeight="1" hidden="1" thickBot="1">
      <c r="A38" s="32" t="s">
        <v>53</v>
      </c>
      <c r="B38" s="106" t="s">
        <v>55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3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67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3">
        <f t="shared" si="6"/>
        <v>100</v>
      </c>
    </row>
    <row r="40" spans="1:8" ht="96.75" customHeight="1" hidden="1" thickBot="1">
      <c r="A40" s="32" t="s">
        <v>124</v>
      </c>
      <c r="B40" s="106" t="s">
        <v>139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3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1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3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3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1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1">
        <f t="shared" si="6"/>
        <v>100</v>
      </c>
    </row>
    <row r="46" spans="1:8" ht="17.25" customHeight="1" hidden="1" thickBot="1">
      <c r="A46" s="34" t="s">
        <v>62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3" t="e">
        <f t="shared" si="6"/>
        <v>#DIV/0!</v>
      </c>
    </row>
    <row r="47" spans="1:8" s="3" customFormat="1" ht="20.25" customHeight="1" hidden="1" thickBot="1">
      <c r="A47" s="32" t="s">
        <v>63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3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1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1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3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3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1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68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1" t="e">
        <f t="shared" si="6"/>
        <v>#DIV/0!</v>
      </c>
    </row>
    <row r="54" spans="1:8" ht="23.25" customHeight="1" hidden="1" thickBot="1">
      <c r="A54" s="28" t="s">
        <v>17</v>
      </c>
      <c r="B54" s="112" t="s">
        <v>116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1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3">
        <f t="shared" si="6"/>
        <v>100</v>
      </c>
    </row>
    <row r="56" spans="1:8" s="3" customFormat="1" ht="36" customHeight="1" hidden="1" thickBot="1">
      <c r="A56" s="32" t="s">
        <v>114</v>
      </c>
      <c r="B56" s="106" t="s">
        <v>115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3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56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3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140</v>
      </c>
      <c r="C58" s="126"/>
      <c r="D58" s="19"/>
      <c r="E58" s="18"/>
      <c r="F58" s="86"/>
      <c r="G58" s="19"/>
      <c r="H58" s="153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133</v>
      </c>
      <c r="C59" s="126"/>
      <c r="D59" s="19"/>
      <c r="E59" s="160" t="e">
        <f>D59/C59*100</f>
        <v>#DIV/0!</v>
      </c>
      <c r="F59" s="86">
        <f>D59-C59</f>
        <v>0</v>
      </c>
      <c r="G59" s="19"/>
      <c r="H59" s="153" t="e">
        <f t="shared" si="6"/>
        <v>#DIV/0!</v>
      </c>
    </row>
    <row r="60" spans="1:8" s="3" customFormat="1" ht="2.25" customHeight="1" hidden="1" thickBot="1">
      <c r="A60" s="74" t="s">
        <v>134</v>
      </c>
      <c r="B60" s="113" t="s">
        <v>135</v>
      </c>
      <c r="C60" s="132"/>
      <c r="D60" s="73"/>
      <c r="E60" s="22"/>
      <c r="F60" s="92"/>
      <c r="G60" s="73"/>
      <c r="H60" s="151" t="e">
        <f t="shared" si="6"/>
        <v>#DIV/0!</v>
      </c>
    </row>
    <row r="61" spans="1:8" s="3" customFormat="1" ht="65.25" customHeight="1" hidden="1" thickBot="1">
      <c r="A61" s="63" t="s">
        <v>129</v>
      </c>
      <c r="B61" s="114" t="s">
        <v>130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1" t="e">
        <f t="shared" si="6"/>
        <v>#DIV/0!</v>
      </c>
    </row>
    <row r="62" spans="1:8" s="3" customFormat="1" ht="15.75" customHeight="1" hidden="1" thickBot="1">
      <c r="A62" s="28" t="s">
        <v>58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1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1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69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1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70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1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1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71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1">
        <f t="shared" si="6"/>
        <v>100</v>
      </c>
    </row>
    <row r="68" spans="1:8" ht="47.25" customHeight="1" hidden="1">
      <c r="A68" s="42" t="s">
        <v>33</v>
      </c>
      <c r="B68" s="116" t="s">
        <v>72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1" t="e">
        <f t="shared" si="6"/>
        <v>#DIV/0!</v>
      </c>
    </row>
    <row r="69" spans="1:8" ht="47.25" customHeight="1" hidden="1">
      <c r="A69" s="52" t="s">
        <v>117</v>
      </c>
      <c r="B69" s="117" t="s">
        <v>118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1" t="e">
        <f t="shared" si="6"/>
        <v>#DIV/0!</v>
      </c>
    </row>
    <row r="70" spans="1:8" ht="48" customHeight="1" hidden="1" thickBot="1">
      <c r="A70" s="52" t="s">
        <v>41</v>
      </c>
      <c r="B70" s="105" t="s">
        <v>69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1" t="e">
        <f>D70/G70*100</f>
        <v>#DIV/0!</v>
      </c>
    </row>
    <row r="71" spans="1:9" ht="30" customHeight="1" hidden="1" thickBot="1">
      <c r="A71" s="68" t="s">
        <v>76</v>
      </c>
      <c r="B71" s="118" t="s">
        <v>73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4">
        <f>D71/G71*100</f>
        <v>100</v>
      </c>
      <c r="I71" s="53"/>
    </row>
    <row r="72" spans="1:8" ht="0.75" customHeight="1" thickBot="1">
      <c r="A72" s="69" t="s">
        <v>50</v>
      </c>
      <c r="B72" s="326" t="s">
        <v>104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2" t="e">
        <f>D72/G72*100</f>
        <v>#DIV/0!</v>
      </c>
    </row>
    <row r="73" spans="1:8" s="5" customFormat="1" ht="25.5" customHeight="1" thickBot="1">
      <c r="A73" s="82" t="s">
        <v>84</v>
      </c>
      <c r="B73" s="327"/>
      <c r="C73" s="309"/>
      <c r="D73" s="85"/>
      <c r="E73" s="85"/>
      <c r="F73" s="85"/>
      <c r="G73" s="85"/>
      <c r="H73" s="152"/>
    </row>
    <row r="74" spans="1:8" ht="99" customHeight="1" hidden="1" thickBot="1">
      <c r="A74" s="290" t="s">
        <v>79</v>
      </c>
      <c r="B74" s="328" t="s">
        <v>57</v>
      </c>
      <c r="C74" s="310" t="s">
        <v>150</v>
      </c>
      <c r="D74" s="84" t="s">
        <v>148</v>
      </c>
      <c r="E74" s="84" t="s">
        <v>106</v>
      </c>
      <c r="F74" s="84" t="s">
        <v>1</v>
      </c>
      <c r="G74" s="84" t="s">
        <v>148</v>
      </c>
      <c r="H74" s="144" t="s">
        <v>149</v>
      </c>
    </row>
    <row r="75" spans="1:8" s="6" customFormat="1" ht="32.25" customHeight="1" thickBot="1">
      <c r="A75" s="291"/>
      <c r="B75" s="398" t="s">
        <v>83</v>
      </c>
      <c r="C75" s="176">
        <v>39693.799</v>
      </c>
      <c r="D75" s="183">
        <v>37412.41</v>
      </c>
      <c r="E75" s="16">
        <f>D75/C75*100</f>
        <v>94.2525304771156</v>
      </c>
      <c r="F75" s="16">
        <f aca="true" t="shared" si="10" ref="F75:F86">D75-C75</f>
        <v>-2281.3889999999956</v>
      </c>
      <c r="G75" s="183">
        <v>31571.144</v>
      </c>
      <c r="H75" s="151">
        <f aca="true" t="shared" si="11" ref="H75:H119">D75/G75*100</f>
        <v>118.50191427969796</v>
      </c>
    </row>
    <row r="76" spans="1:8" s="6" customFormat="1" ht="31.5" customHeight="1" hidden="1">
      <c r="A76" s="292"/>
      <c r="B76" s="329" t="s">
        <v>137</v>
      </c>
      <c r="C76" s="311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2" t="e">
        <f t="shared" si="11"/>
        <v>#DIV/0!</v>
      </c>
    </row>
    <row r="77" spans="1:8" s="6" customFormat="1" ht="94.5" customHeight="1" hidden="1" thickBot="1">
      <c r="A77" s="293">
        <v>90203</v>
      </c>
      <c r="B77" s="330" t="s">
        <v>153</v>
      </c>
      <c r="C77" s="176"/>
      <c r="D77" s="183"/>
      <c r="E77" s="16" t="e">
        <f t="shared" si="12"/>
        <v>#DIV/0!</v>
      </c>
      <c r="F77" s="16">
        <f t="shared" si="10"/>
        <v>0</v>
      </c>
      <c r="G77" s="183"/>
      <c r="H77" s="151" t="e">
        <f t="shared" si="11"/>
        <v>#DIV/0!</v>
      </c>
    </row>
    <row r="78" spans="1:8" s="6" customFormat="1" ht="63.75" customHeight="1" hidden="1" thickBot="1">
      <c r="A78" s="293">
        <v>100602</v>
      </c>
      <c r="B78" s="330" t="s">
        <v>154</v>
      </c>
      <c r="C78" s="176"/>
      <c r="D78" s="183"/>
      <c r="E78" s="16" t="e">
        <f t="shared" si="12"/>
        <v>#DIV/0!</v>
      </c>
      <c r="F78" s="16">
        <f t="shared" si="10"/>
        <v>0</v>
      </c>
      <c r="G78" s="183"/>
      <c r="H78" s="151" t="e">
        <f t="shared" si="11"/>
        <v>#DIV/0!</v>
      </c>
    </row>
    <row r="79" spans="1:8" s="6" customFormat="1" ht="18" customHeight="1" hidden="1" thickBot="1">
      <c r="A79" s="294">
        <v>250380</v>
      </c>
      <c r="B79" s="330" t="s">
        <v>160</v>
      </c>
      <c r="C79" s="176"/>
      <c r="D79" s="163"/>
      <c r="E79" s="16" t="e">
        <f t="shared" si="12"/>
        <v>#DIV/0!</v>
      </c>
      <c r="F79" s="51">
        <f t="shared" si="10"/>
        <v>0</v>
      </c>
      <c r="G79" s="163"/>
      <c r="H79" s="151" t="e">
        <f t="shared" si="11"/>
        <v>#DIV/0!</v>
      </c>
    </row>
    <row r="80" spans="1:8" s="6" customFormat="1" ht="30.75" customHeight="1" thickBot="1">
      <c r="A80" s="295"/>
      <c r="B80" s="331" t="s">
        <v>136</v>
      </c>
      <c r="C80" s="312">
        <f>C81+C82+C89+C92+C96+C106+C112+C115+C136+C144</f>
        <v>145453.69199999998</v>
      </c>
      <c r="D80" s="312">
        <f>D81+D82+D89+D92+D96+D106+D112+D115+D136+D144</f>
        <v>97728.557</v>
      </c>
      <c r="E80" s="16">
        <f t="shared" si="12"/>
        <v>67.18877716765004</v>
      </c>
      <c r="F80" s="16">
        <f t="shared" si="10"/>
        <v>-47725.13499999998</v>
      </c>
      <c r="G80" s="312">
        <f>G81+G82+G89+G92+G96+G106+G112+G115+G136+G144</f>
        <v>135230.03600000002</v>
      </c>
      <c r="H80" s="151">
        <f t="shared" si="11"/>
        <v>72.26838052457516</v>
      </c>
    </row>
    <row r="81" spans="1:8" s="6" customFormat="1" ht="24" customHeight="1" thickBot="1">
      <c r="A81" s="396" t="s">
        <v>258</v>
      </c>
      <c r="B81" s="399" t="s">
        <v>257</v>
      </c>
      <c r="C81" s="176">
        <v>1859.483</v>
      </c>
      <c r="D81" s="164">
        <v>1775.903</v>
      </c>
      <c r="E81" s="16">
        <f t="shared" si="12"/>
        <v>95.50520225245404</v>
      </c>
      <c r="F81" s="16">
        <f t="shared" si="10"/>
        <v>-83.57999999999993</v>
      </c>
      <c r="G81" s="164">
        <f>949.267+335.001</f>
        <v>1284.268</v>
      </c>
      <c r="H81" s="151">
        <f t="shared" si="11"/>
        <v>138.28134003183138</v>
      </c>
    </row>
    <row r="82" spans="1:8" s="6" customFormat="1" ht="19.5" customHeight="1" thickBot="1">
      <c r="A82" s="296" t="s">
        <v>219</v>
      </c>
      <c r="B82" s="332" t="s">
        <v>125</v>
      </c>
      <c r="C82" s="176">
        <f>SUM(C83:C88)</f>
        <v>11016.031000000003</v>
      </c>
      <c r="D82" s="162">
        <f>SUM(D83:D88)</f>
        <v>9358.393000000002</v>
      </c>
      <c r="E82" s="16">
        <f t="shared" si="12"/>
        <v>84.95249332540912</v>
      </c>
      <c r="F82" s="16">
        <f t="shared" si="10"/>
        <v>-1657.6380000000008</v>
      </c>
      <c r="G82" s="162">
        <f>SUM(G83:G88)</f>
        <v>20389.110999999997</v>
      </c>
      <c r="H82" s="151">
        <f t="shared" si="11"/>
        <v>45.898975193180334</v>
      </c>
    </row>
    <row r="83" spans="1:8" s="6" customFormat="1" ht="21" customHeight="1" thickBot="1">
      <c r="A83" s="297" t="s">
        <v>243</v>
      </c>
      <c r="B83" s="333" t="s">
        <v>244</v>
      </c>
      <c r="C83" s="313">
        <v>4335.477</v>
      </c>
      <c r="D83" s="142">
        <v>4104.863</v>
      </c>
      <c r="E83" s="98">
        <f aca="true" t="shared" si="13" ref="E83:E109">D83/C83*100</f>
        <v>94.6807698437796</v>
      </c>
      <c r="F83" s="98">
        <f t="shared" si="10"/>
        <v>-230.61399999999958</v>
      </c>
      <c r="G83" s="287">
        <v>4432.191</v>
      </c>
      <c r="H83" s="153">
        <f t="shared" si="11"/>
        <v>92.61475870511899</v>
      </c>
    </row>
    <row r="84" spans="1:8" s="6" customFormat="1" ht="78.75" customHeight="1" thickBot="1">
      <c r="A84" s="297" t="s">
        <v>245</v>
      </c>
      <c r="B84" s="334" t="s">
        <v>246</v>
      </c>
      <c r="C84" s="313">
        <v>5372.154</v>
      </c>
      <c r="D84" s="142">
        <v>3997.549</v>
      </c>
      <c r="E84" s="18">
        <f t="shared" si="13"/>
        <v>74.41240515443153</v>
      </c>
      <c r="F84" s="18">
        <f t="shared" si="10"/>
        <v>-1374.6050000000005</v>
      </c>
      <c r="G84" s="287">
        <v>12738.252</v>
      </c>
      <c r="H84" s="153">
        <f t="shared" si="11"/>
        <v>31.3822414566771</v>
      </c>
    </row>
    <row r="85" spans="1:8" s="6" customFormat="1" ht="64.5" customHeight="1" thickBot="1">
      <c r="A85" s="297" t="s">
        <v>247</v>
      </c>
      <c r="B85" s="334" t="s">
        <v>321</v>
      </c>
      <c r="C85" s="313">
        <v>704.771</v>
      </c>
      <c r="D85" s="142">
        <v>697.556</v>
      </c>
      <c r="E85" s="18">
        <f t="shared" si="13"/>
        <v>98.97626321173829</v>
      </c>
      <c r="F85" s="18">
        <f t="shared" si="10"/>
        <v>-7.214999999999918</v>
      </c>
      <c r="G85" s="287">
        <v>2475.905</v>
      </c>
      <c r="H85" s="153">
        <f t="shared" si="11"/>
        <v>28.173778880853668</v>
      </c>
    </row>
    <row r="86" spans="1:8" s="6" customFormat="1" ht="35.25" customHeight="1" thickBot="1">
      <c r="A86" s="297" t="s">
        <v>328</v>
      </c>
      <c r="B86" s="334" t="s">
        <v>329</v>
      </c>
      <c r="C86" s="313">
        <v>15.895</v>
      </c>
      <c r="D86" s="142">
        <v>15.895</v>
      </c>
      <c r="E86" s="18">
        <f t="shared" si="13"/>
        <v>100</v>
      </c>
      <c r="F86" s="18">
        <f t="shared" si="10"/>
        <v>0</v>
      </c>
      <c r="G86" s="287">
        <v>742.763</v>
      </c>
      <c r="H86" s="153">
        <f t="shared" si="11"/>
        <v>2.1399827401203346</v>
      </c>
    </row>
    <row r="87" spans="1:8" s="6" customFormat="1" ht="30.75" customHeight="1" thickBot="1">
      <c r="A87" s="297" t="s">
        <v>408</v>
      </c>
      <c r="B87" s="334" t="s">
        <v>409</v>
      </c>
      <c r="C87" s="313">
        <v>587.734</v>
      </c>
      <c r="D87" s="62">
        <v>542.53</v>
      </c>
      <c r="E87" s="18">
        <f t="shared" si="13"/>
        <v>92.30876552998464</v>
      </c>
      <c r="F87" s="18">
        <f>D87-C87</f>
        <v>-45.204000000000065</v>
      </c>
      <c r="G87" s="62"/>
      <c r="H87" s="152" t="e">
        <f t="shared" si="11"/>
        <v>#DIV/0!</v>
      </c>
    </row>
    <row r="88" spans="1:8" s="6" customFormat="1" ht="30.75" customHeight="1" hidden="1" thickBot="1">
      <c r="A88" s="297" t="s">
        <v>157</v>
      </c>
      <c r="B88" s="334" t="s">
        <v>158</v>
      </c>
      <c r="C88" s="314"/>
      <c r="D88" s="62"/>
      <c r="E88" s="18" t="e">
        <f t="shared" si="13"/>
        <v>#DIV/0!</v>
      </c>
      <c r="F88" s="18">
        <f>D88-C88</f>
        <v>0</v>
      </c>
      <c r="G88" s="62"/>
      <c r="H88" s="152" t="e">
        <f t="shared" si="11"/>
        <v>#DIV/0!</v>
      </c>
    </row>
    <row r="89" spans="1:8" s="6" customFormat="1" ht="19.5" customHeight="1" thickBot="1">
      <c r="A89" s="295" t="s">
        <v>220</v>
      </c>
      <c r="B89" s="335" t="s">
        <v>156</v>
      </c>
      <c r="C89" s="177">
        <f>SUM(C90:C91)</f>
        <v>20016.552</v>
      </c>
      <c r="D89" s="166">
        <f>SUM(D90:D91)</f>
        <v>18574.867</v>
      </c>
      <c r="E89" s="165">
        <f t="shared" si="13"/>
        <v>92.79753575940552</v>
      </c>
      <c r="F89" s="165">
        <f>D89-C89</f>
        <v>-1441.6850000000013</v>
      </c>
      <c r="G89" s="166">
        <f>SUM(G90:G91)</f>
        <v>47250.449</v>
      </c>
      <c r="H89" s="151">
        <f t="shared" si="11"/>
        <v>39.31151426730357</v>
      </c>
    </row>
    <row r="90" spans="1:8" s="6" customFormat="1" ht="20.25" customHeight="1" thickBot="1">
      <c r="A90" s="298" t="s">
        <v>248</v>
      </c>
      <c r="B90" s="336" t="s">
        <v>249</v>
      </c>
      <c r="C90" s="315">
        <v>18417.073</v>
      </c>
      <c r="D90" s="143">
        <v>17200.89</v>
      </c>
      <c r="E90" s="181">
        <f t="shared" si="13"/>
        <v>93.39643709942399</v>
      </c>
      <c r="F90" s="181">
        <f aca="true" t="shared" si="14" ref="F90:F97">D90-C90</f>
        <v>-1216.183000000001</v>
      </c>
      <c r="G90" s="416">
        <v>40488.854</v>
      </c>
      <c r="H90" s="159">
        <f t="shared" si="11"/>
        <v>42.483025081421175</v>
      </c>
    </row>
    <row r="91" spans="1:8" s="6" customFormat="1" ht="32.25" customHeight="1" thickBot="1">
      <c r="A91" s="299" t="s">
        <v>282</v>
      </c>
      <c r="B91" s="337" t="s">
        <v>155</v>
      </c>
      <c r="C91" s="316">
        <v>1599.479</v>
      </c>
      <c r="D91" s="143">
        <v>1373.977</v>
      </c>
      <c r="E91" s="181">
        <f t="shared" si="13"/>
        <v>85.90153418706967</v>
      </c>
      <c r="F91" s="181">
        <f t="shared" si="14"/>
        <v>-225.50199999999995</v>
      </c>
      <c r="G91" s="416">
        <v>6761.595</v>
      </c>
      <c r="H91" s="159">
        <f t="shared" si="11"/>
        <v>20.32030903950917</v>
      </c>
    </row>
    <row r="92" spans="1:8" s="6" customFormat="1" ht="30" customHeight="1" thickBot="1">
      <c r="A92" s="300" t="s">
        <v>222</v>
      </c>
      <c r="B92" s="335" t="s">
        <v>128</v>
      </c>
      <c r="C92" s="317">
        <f>SUM(C93:C95)</f>
        <v>654.091</v>
      </c>
      <c r="D92" s="177">
        <f>SUM(D93:D95)</f>
        <v>654.091</v>
      </c>
      <c r="E92" s="165">
        <f t="shared" si="13"/>
        <v>100</v>
      </c>
      <c r="F92" s="165">
        <f t="shared" si="14"/>
        <v>0</v>
      </c>
      <c r="G92" s="177">
        <f>SUM(G93:G95)</f>
        <v>973.8259999999999</v>
      </c>
      <c r="H92" s="151">
        <f t="shared" si="11"/>
        <v>67.1671325267553</v>
      </c>
    </row>
    <row r="93" spans="1:8" s="6" customFormat="1" ht="48" customHeight="1" hidden="1" thickBot="1">
      <c r="A93" s="301" t="s">
        <v>368</v>
      </c>
      <c r="B93" s="338" t="s">
        <v>369</v>
      </c>
      <c r="C93" s="318"/>
      <c r="D93" s="75"/>
      <c r="E93" s="98" t="e">
        <f t="shared" si="13"/>
        <v>#DIV/0!</v>
      </c>
      <c r="F93" s="98">
        <f t="shared" si="14"/>
        <v>0</v>
      </c>
      <c r="G93" s="75"/>
      <c r="H93" s="153" t="e">
        <f t="shared" si="11"/>
        <v>#DIV/0!</v>
      </c>
    </row>
    <row r="94" spans="1:8" s="6" customFormat="1" ht="79.5" customHeight="1" thickBot="1">
      <c r="A94" s="302" t="s">
        <v>228</v>
      </c>
      <c r="B94" s="336" t="s">
        <v>250</v>
      </c>
      <c r="C94" s="318"/>
      <c r="D94" s="75"/>
      <c r="E94" s="98" t="e">
        <f t="shared" si="13"/>
        <v>#DIV/0!</v>
      </c>
      <c r="F94" s="98">
        <f t="shared" si="14"/>
        <v>0</v>
      </c>
      <c r="G94" s="287">
        <v>178.689</v>
      </c>
      <c r="H94" s="153">
        <f t="shared" si="11"/>
        <v>0</v>
      </c>
    </row>
    <row r="95" spans="1:8" s="6" customFormat="1" ht="62.25" customHeight="1" thickBot="1">
      <c r="A95" s="303" t="s">
        <v>377</v>
      </c>
      <c r="B95" s="338" t="s">
        <v>378</v>
      </c>
      <c r="C95" s="313">
        <v>654.091</v>
      </c>
      <c r="D95" s="62">
        <v>654.091</v>
      </c>
      <c r="E95" s="18">
        <f t="shared" si="13"/>
        <v>100</v>
      </c>
      <c r="F95" s="18">
        <f t="shared" si="14"/>
        <v>0</v>
      </c>
      <c r="G95" s="287">
        <v>795.137</v>
      </c>
      <c r="H95" s="159">
        <f t="shared" si="11"/>
        <v>82.26142161665223</v>
      </c>
    </row>
    <row r="96" spans="1:8" s="7" customFormat="1" ht="23.25" customHeight="1" thickBot="1">
      <c r="A96" s="304" t="s">
        <v>234</v>
      </c>
      <c r="B96" s="332" t="s">
        <v>102</v>
      </c>
      <c r="C96" s="312">
        <f>SUM(C97:C105)</f>
        <v>38484.185</v>
      </c>
      <c r="D96" s="312">
        <f>SUM(D97:D105)</f>
        <v>32433.584</v>
      </c>
      <c r="E96" s="16">
        <f t="shared" si="13"/>
        <v>84.27769485049508</v>
      </c>
      <c r="F96" s="16">
        <f t="shared" si="14"/>
        <v>-6050.600999999999</v>
      </c>
      <c r="G96" s="312">
        <f>SUM(G97:G105)</f>
        <v>28600.254</v>
      </c>
      <c r="H96" s="151">
        <f t="shared" si="11"/>
        <v>113.40313271343673</v>
      </c>
    </row>
    <row r="97" spans="1:8" s="7" customFormat="1" ht="30.75" customHeight="1" thickBot="1">
      <c r="A97" s="297" t="s">
        <v>289</v>
      </c>
      <c r="B97" s="334" t="s">
        <v>352</v>
      </c>
      <c r="C97" s="313">
        <v>8630.56</v>
      </c>
      <c r="D97" s="60">
        <v>7938.062</v>
      </c>
      <c r="E97" s="98">
        <f t="shared" si="13"/>
        <v>91.97621011846276</v>
      </c>
      <c r="F97" s="98">
        <f t="shared" si="14"/>
        <v>-692.4979999999996</v>
      </c>
      <c r="G97" s="287">
        <v>9641.053</v>
      </c>
      <c r="H97" s="153">
        <f t="shared" si="11"/>
        <v>82.3360477325454</v>
      </c>
    </row>
    <row r="98" spans="1:8" s="6" customFormat="1" ht="54.75" customHeight="1" thickBot="1">
      <c r="A98" s="305" t="s">
        <v>291</v>
      </c>
      <c r="B98" s="336" t="s">
        <v>353</v>
      </c>
      <c r="C98" s="319">
        <v>910.065</v>
      </c>
      <c r="D98" s="26"/>
      <c r="E98" s="18">
        <f t="shared" si="13"/>
        <v>0</v>
      </c>
      <c r="F98" s="18">
        <f aca="true" t="shared" si="15" ref="F98:F109">D98-C98</f>
        <v>-910.065</v>
      </c>
      <c r="G98" s="413">
        <v>67.689</v>
      </c>
      <c r="H98" s="153">
        <f t="shared" si="11"/>
        <v>0</v>
      </c>
    </row>
    <row r="99" spans="1:8" s="6" customFormat="1" ht="46.5" customHeight="1" thickBot="1">
      <c r="A99" s="305" t="s">
        <v>379</v>
      </c>
      <c r="B99" s="336" t="s">
        <v>380</v>
      </c>
      <c r="C99" s="319"/>
      <c r="D99" s="26"/>
      <c r="E99" s="18" t="e">
        <f>D99/C99*100</f>
        <v>#DIV/0!</v>
      </c>
      <c r="F99" s="18">
        <f>D99-C99</f>
        <v>0</v>
      </c>
      <c r="G99" s="413">
        <v>458.747</v>
      </c>
      <c r="H99" s="153">
        <f t="shared" si="11"/>
        <v>0</v>
      </c>
    </row>
    <row r="100" spans="1:8" s="6" customFormat="1" ht="30.75" customHeight="1" thickBot="1">
      <c r="A100" s="305" t="s">
        <v>295</v>
      </c>
      <c r="B100" s="336" t="s">
        <v>354</v>
      </c>
      <c r="C100" s="320">
        <v>75.75</v>
      </c>
      <c r="D100" s="49">
        <v>73.645</v>
      </c>
      <c r="E100" s="18">
        <f t="shared" si="13"/>
        <v>97.2211221122112</v>
      </c>
      <c r="F100" s="18">
        <f t="shared" si="15"/>
        <v>-2.105000000000004</v>
      </c>
      <c r="G100" s="414"/>
      <c r="H100" s="153" t="e">
        <f t="shared" si="11"/>
        <v>#DIV/0!</v>
      </c>
    </row>
    <row r="101" spans="1:8" s="6" customFormat="1" ht="57.75" customHeight="1" thickBot="1">
      <c r="A101" s="305" t="s">
        <v>355</v>
      </c>
      <c r="B101" s="336" t="s">
        <v>356</v>
      </c>
      <c r="C101" s="320">
        <v>3233.204</v>
      </c>
      <c r="D101" s="59">
        <v>3233.204</v>
      </c>
      <c r="E101" s="98">
        <f t="shared" si="13"/>
        <v>100</v>
      </c>
      <c r="F101" s="98">
        <f t="shared" si="15"/>
        <v>0</v>
      </c>
      <c r="G101" s="415"/>
      <c r="H101" s="153" t="e">
        <f t="shared" si="11"/>
        <v>#DIV/0!</v>
      </c>
    </row>
    <row r="102" spans="1:8" s="6" customFormat="1" ht="142.5" customHeight="1" thickBot="1">
      <c r="A102" s="305" t="s">
        <v>406</v>
      </c>
      <c r="B102" s="78" t="s">
        <v>405</v>
      </c>
      <c r="C102" s="406">
        <v>4838.72</v>
      </c>
      <c r="D102" s="59">
        <v>3394.52</v>
      </c>
      <c r="E102" s="98">
        <f t="shared" si="13"/>
        <v>70.15326367303749</v>
      </c>
      <c r="F102" s="98">
        <f t="shared" si="15"/>
        <v>-1444.2000000000003</v>
      </c>
      <c r="G102" s="415">
        <v>2100</v>
      </c>
      <c r="H102" s="153">
        <f t="shared" si="11"/>
        <v>161.64380952380952</v>
      </c>
    </row>
    <row r="103" spans="1:8" s="6" customFormat="1" ht="93.75" customHeight="1" thickBot="1">
      <c r="A103" s="305" t="s">
        <v>410</v>
      </c>
      <c r="B103" s="336" t="s">
        <v>411</v>
      </c>
      <c r="C103" s="320">
        <v>294.503</v>
      </c>
      <c r="D103" s="59"/>
      <c r="E103" s="98">
        <f>D103/C103*100</f>
        <v>0</v>
      </c>
      <c r="F103" s="98">
        <f>D103-C103</f>
        <v>-294.503</v>
      </c>
      <c r="G103" s="59"/>
      <c r="H103" s="153" t="e">
        <f t="shared" si="11"/>
        <v>#DIV/0!</v>
      </c>
    </row>
    <row r="104" spans="1:8" s="6" customFormat="1" ht="32.25" customHeight="1" thickBot="1">
      <c r="A104" s="305" t="s">
        <v>236</v>
      </c>
      <c r="B104" s="336" t="s">
        <v>322</v>
      </c>
      <c r="C104" s="320">
        <v>20465.159</v>
      </c>
      <c r="D104" s="283">
        <v>17768.62</v>
      </c>
      <c r="E104" s="18">
        <f t="shared" si="13"/>
        <v>86.82375739177007</v>
      </c>
      <c r="F104" s="18">
        <f t="shared" si="15"/>
        <v>-2696.5390000000007</v>
      </c>
      <c r="G104" s="413">
        <v>16332.765</v>
      </c>
      <c r="H104" s="153">
        <f t="shared" si="11"/>
        <v>108.79125487937897</v>
      </c>
    </row>
    <row r="105" spans="1:8" s="6" customFormat="1" ht="91.5" customHeight="1" thickBot="1">
      <c r="A105" s="305" t="s">
        <v>381</v>
      </c>
      <c r="B105" s="336" t="s">
        <v>382</v>
      </c>
      <c r="C105" s="320">
        <v>36.224</v>
      </c>
      <c r="D105" s="283">
        <v>25.533</v>
      </c>
      <c r="E105" s="18">
        <f t="shared" si="13"/>
        <v>70.48641784452298</v>
      </c>
      <c r="F105" s="18">
        <f t="shared" si="15"/>
        <v>-10.690999999999995</v>
      </c>
      <c r="G105" s="405"/>
      <c r="H105" s="153" t="e">
        <f t="shared" si="11"/>
        <v>#DIV/0!</v>
      </c>
    </row>
    <row r="106" spans="1:8" s="6" customFormat="1" ht="19.5" customHeight="1" thickBot="1">
      <c r="A106" s="295" t="s">
        <v>237</v>
      </c>
      <c r="B106" s="339" t="s">
        <v>223</v>
      </c>
      <c r="C106" s="317">
        <f>SUM(C107:C111)</f>
        <v>517.159</v>
      </c>
      <c r="D106" s="178">
        <f>SUM(D107:D111)</f>
        <v>258.346</v>
      </c>
      <c r="E106" s="165">
        <f t="shared" si="13"/>
        <v>49.954849475693166</v>
      </c>
      <c r="F106" s="167">
        <f t="shared" si="15"/>
        <v>-258.813</v>
      </c>
      <c r="G106" s="178">
        <f>SUM(G107:G111)</f>
        <v>1019.788</v>
      </c>
      <c r="H106" s="151">
        <f t="shared" si="11"/>
        <v>25.333304569184968</v>
      </c>
    </row>
    <row r="107" spans="1:8" s="6" customFormat="1" ht="18" customHeight="1" thickBot="1">
      <c r="A107" s="297" t="s">
        <v>323</v>
      </c>
      <c r="B107" s="334" t="s">
        <v>324</v>
      </c>
      <c r="C107" s="313">
        <v>211.792</v>
      </c>
      <c r="D107" s="142">
        <v>180.421</v>
      </c>
      <c r="E107" s="98">
        <f t="shared" si="13"/>
        <v>85.18782579134245</v>
      </c>
      <c r="F107" s="100">
        <f t="shared" si="15"/>
        <v>-31.37100000000001</v>
      </c>
      <c r="G107" s="142">
        <v>343.331</v>
      </c>
      <c r="H107" s="159">
        <f t="shared" si="11"/>
        <v>52.55016296227255</v>
      </c>
    </row>
    <row r="108" spans="1:8" s="6" customFormat="1" ht="30.75" customHeight="1" thickBot="1">
      <c r="A108" s="297" t="s">
        <v>325</v>
      </c>
      <c r="B108" s="334" t="s">
        <v>326</v>
      </c>
      <c r="C108" s="313"/>
      <c r="D108" s="142"/>
      <c r="E108" s="98" t="e">
        <f>D108/C108*100</f>
        <v>#DIV/0!</v>
      </c>
      <c r="F108" s="100">
        <f>D108-C108</f>
        <v>0</v>
      </c>
      <c r="G108" s="142">
        <v>8.543</v>
      </c>
      <c r="H108" s="159">
        <f t="shared" si="11"/>
        <v>0</v>
      </c>
    </row>
    <row r="109" spans="1:8" s="6" customFormat="1" ht="48.75" customHeight="1" thickBot="1">
      <c r="A109" s="297" t="s">
        <v>251</v>
      </c>
      <c r="B109" s="334" t="s">
        <v>327</v>
      </c>
      <c r="C109" s="313">
        <v>297.617</v>
      </c>
      <c r="D109" s="143">
        <v>70.305</v>
      </c>
      <c r="E109" s="98">
        <f t="shared" si="13"/>
        <v>23.622642523780566</v>
      </c>
      <c r="F109" s="100">
        <f t="shared" si="15"/>
        <v>-227.312</v>
      </c>
      <c r="G109" s="143">
        <v>606.771</v>
      </c>
      <c r="H109" s="159">
        <f t="shared" si="11"/>
        <v>11.586743598491031</v>
      </c>
    </row>
    <row r="110" spans="1:8" s="6" customFormat="1" ht="19.5" customHeight="1" hidden="1" thickBot="1">
      <c r="A110" s="297" t="s">
        <v>252</v>
      </c>
      <c r="B110" s="334" t="s">
        <v>217</v>
      </c>
      <c r="C110" s="313"/>
      <c r="D110" s="142"/>
      <c r="E110" s="98" t="e">
        <f aca="true" t="shared" si="16" ref="E110:E116">D110/C110*100</f>
        <v>#DIV/0!</v>
      </c>
      <c r="F110" s="100">
        <f aca="true" t="shared" si="17" ref="F110:F115">D110-C110</f>
        <v>0</v>
      </c>
      <c r="G110" s="142"/>
      <c r="H110" s="159" t="e">
        <f t="shared" si="11"/>
        <v>#DIV/0!</v>
      </c>
    </row>
    <row r="111" spans="1:8" s="6" customFormat="1" ht="31.5" customHeight="1" thickBot="1">
      <c r="A111" s="297" t="s">
        <v>370</v>
      </c>
      <c r="B111" s="334" t="s">
        <v>218</v>
      </c>
      <c r="C111" s="313">
        <v>7.75</v>
      </c>
      <c r="D111" s="143">
        <v>7.62</v>
      </c>
      <c r="E111" s="98">
        <f t="shared" si="16"/>
        <v>98.3225806451613</v>
      </c>
      <c r="F111" s="100">
        <f t="shared" si="17"/>
        <v>-0.1299999999999999</v>
      </c>
      <c r="G111" s="143">
        <v>61.143</v>
      </c>
      <c r="H111" s="159">
        <f t="shared" si="11"/>
        <v>12.462587704234336</v>
      </c>
    </row>
    <row r="112" spans="1:8" s="6" customFormat="1" ht="21" customHeight="1" thickBot="1">
      <c r="A112" s="295" t="s">
        <v>238</v>
      </c>
      <c r="B112" s="335" t="s">
        <v>146</v>
      </c>
      <c r="C112" s="177">
        <f>SUM(C113:C114)</f>
        <v>1030.545</v>
      </c>
      <c r="D112" s="168">
        <f>SUM(D113:D114)</f>
        <v>1014.893</v>
      </c>
      <c r="E112" s="402">
        <f t="shared" si="16"/>
        <v>98.48119199064573</v>
      </c>
      <c r="F112" s="403">
        <f t="shared" si="17"/>
        <v>-15.652000000000044</v>
      </c>
      <c r="G112" s="168">
        <f>SUM(G113:G114)</f>
        <v>1009.172</v>
      </c>
      <c r="H112" s="404">
        <f t="shared" si="11"/>
        <v>100.56690038962634</v>
      </c>
    </row>
    <row r="113" spans="1:8" s="6" customFormat="1" ht="48.75" customHeight="1" thickBot="1">
      <c r="A113" s="297" t="s">
        <v>239</v>
      </c>
      <c r="B113" s="334" t="s">
        <v>126</v>
      </c>
      <c r="C113" s="313">
        <v>1030.545</v>
      </c>
      <c r="D113" s="143">
        <v>1014.893</v>
      </c>
      <c r="E113" s="98">
        <f t="shared" si="16"/>
        <v>98.48119199064573</v>
      </c>
      <c r="F113" s="100">
        <f t="shared" si="17"/>
        <v>-15.652000000000044</v>
      </c>
      <c r="G113" s="143">
        <v>1009.172</v>
      </c>
      <c r="H113" s="159">
        <f t="shared" si="11"/>
        <v>100.56690038962634</v>
      </c>
    </row>
    <row r="114" spans="1:8" s="6" customFormat="1" ht="31.5" customHeight="1" hidden="1" thickBot="1">
      <c r="A114" s="297" t="s">
        <v>253</v>
      </c>
      <c r="B114" s="334" t="s">
        <v>254</v>
      </c>
      <c r="C114" s="313"/>
      <c r="D114" s="77"/>
      <c r="E114" s="98" t="e">
        <f t="shared" si="16"/>
        <v>#DIV/0!</v>
      </c>
      <c r="F114" s="100">
        <f t="shared" si="17"/>
        <v>0</v>
      </c>
      <c r="G114" s="77"/>
      <c r="H114" s="159" t="e">
        <f t="shared" si="11"/>
        <v>#DIV/0!</v>
      </c>
    </row>
    <row r="115" spans="1:8" s="6" customFormat="1" ht="26.25" customHeight="1" thickBot="1">
      <c r="A115" s="289" t="s">
        <v>304</v>
      </c>
      <c r="B115" s="380" t="s">
        <v>305</v>
      </c>
      <c r="C115" s="288">
        <f>SUM(C116:C134)-C117</f>
        <v>68543.509</v>
      </c>
      <c r="D115" s="288">
        <f>SUM(D116:D134)-D117</f>
        <v>30446.504</v>
      </c>
      <c r="E115" s="280">
        <f t="shared" si="16"/>
        <v>44.41923742188337</v>
      </c>
      <c r="F115" s="381">
        <f t="shared" si="17"/>
        <v>-38097.005000000005</v>
      </c>
      <c r="G115" s="288">
        <f>SUM(G116:G134)</f>
        <v>34582.598</v>
      </c>
      <c r="H115" s="281">
        <f t="shared" si="11"/>
        <v>88.03995581824131</v>
      </c>
    </row>
    <row r="116" spans="1:8" s="6" customFormat="1" ht="26.25" customHeight="1" thickBot="1">
      <c r="A116" s="298" t="s">
        <v>303</v>
      </c>
      <c r="B116" s="337" t="s">
        <v>357</v>
      </c>
      <c r="C116" s="390"/>
      <c r="D116" s="389"/>
      <c r="E116" s="284" t="e">
        <f t="shared" si="16"/>
        <v>#DIV/0!</v>
      </c>
      <c r="F116" s="388"/>
      <c r="G116" s="390">
        <v>19.4</v>
      </c>
      <c r="H116" s="286">
        <f t="shared" si="11"/>
        <v>0</v>
      </c>
    </row>
    <row r="117" spans="1:8" s="6" customFormat="1" ht="31.5" customHeight="1" thickBot="1">
      <c r="A117" s="382" t="s">
        <v>330</v>
      </c>
      <c r="B117" s="383" t="s">
        <v>331</v>
      </c>
      <c r="C117" s="384"/>
      <c r="D117" s="385"/>
      <c r="E117" s="284" t="e">
        <f aca="true" t="shared" si="18" ref="E117:E147">D117/C117*100</f>
        <v>#DIV/0!</v>
      </c>
      <c r="F117" s="285">
        <f aca="true" t="shared" si="19" ref="F117:F151">D117-C117</f>
        <v>0</v>
      </c>
      <c r="G117" s="385">
        <v>17445.415</v>
      </c>
      <c r="H117" s="286">
        <f t="shared" si="11"/>
        <v>0</v>
      </c>
    </row>
    <row r="118" spans="1:8" s="6" customFormat="1" ht="31.5" customHeight="1" thickBot="1">
      <c r="A118" s="382" t="s">
        <v>383</v>
      </c>
      <c r="B118" s="383" t="s">
        <v>384</v>
      </c>
      <c r="C118" s="384">
        <v>1000</v>
      </c>
      <c r="D118" s="406">
        <v>198.175</v>
      </c>
      <c r="E118" s="284"/>
      <c r="F118" s="285"/>
      <c r="G118" s="384"/>
      <c r="H118" s="286"/>
    </row>
    <row r="119" spans="1:8" s="6" customFormat="1" ht="36" customHeight="1" thickBot="1">
      <c r="A119" s="306" t="s">
        <v>345</v>
      </c>
      <c r="B119" s="340" t="s">
        <v>358</v>
      </c>
      <c r="C119" s="321">
        <v>2018.875</v>
      </c>
      <c r="D119" s="287">
        <v>1284.99</v>
      </c>
      <c r="E119" s="284">
        <f t="shared" si="18"/>
        <v>63.6488143149031</v>
      </c>
      <c r="F119" s="285">
        <f t="shared" si="19"/>
        <v>-733.885</v>
      </c>
      <c r="G119" s="287"/>
      <c r="H119" s="286" t="e">
        <f t="shared" si="11"/>
        <v>#DIV/0!</v>
      </c>
    </row>
    <row r="120" spans="1:8" s="6" customFormat="1" ht="31.5" customHeight="1" thickBot="1">
      <c r="A120" s="306" t="s">
        <v>359</v>
      </c>
      <c r="B120" s="340" t="s">
        <v>360</v>
      </c>
      <c r="C120" s="321">
        <v>30.125</v>
      </c>
      <c r="D120" s="287"/>
      <c r="E120" s="284">
        <f t="shared" si="18"/>
        <v>0</v>
      </c>
      <c r="F120" s="285">
        <f t="shared" si="19"/>
        <v>-30.125</v>
      </c>
      <c r="G120" s="287"/>
      <c r="H120" s="286" t="e">
        <f aca="true" t="shared" si="20" ref="H120:H147">D120/G120*100</f>
        <v>#DIV/0!</v>
      </c>
    </row>
    <row r="121" spans="1:8" s="6" customFormat="1" ht="30.75" customHeight="1" thickBot="1">
      <c r="A121" s="391" t="s">
        <v>361</v>
      </c>
      <c r="B121" s="392" t="s">
        <v>362</v>
      </c>
      <c r="C121" s="393">
        <v>6.024</v>
      </c>
      <c r="D121" s="394"/>
      <c r="E121" s="160">
        <f t="shared" si="18"/>
        <v>0</v>
      </c>
      <c r="F121" s="395">
        <f t="shared" si="19"/>
        <v>-6.024</v>
      </c>
      <c r="G121" s="394"/>
      <c r="H121" s="159" t="e">
        <f t="shared" si="20"/>
        <v>#DIV/0!</v>
      </c>
    </row>
    <row r="122" spans="1:8" s="6" customFormat="1" ht="30" customHeight="1" thickBot="1">
      <c r="A122" s="297" t="s">
        <v>363</v>
      </c>
      <c r="B122" s="341" t="s">
        <v>364</v>
      </c>
      <c r="C122" s="313">
        <v>3006.024</v>
      </c>
      <c r="D122" s="62"/>
      <c r="E122" s="98">
        <f t="shared" si="18"/>
        <v>0</v>
      </c>
      <c r="F122" s="101">
        <f t="shared" si="19"/>
        <v>-3006.024</v>
      </c>
      <c r="G122" s="62"/>
      <c r="H122" s="153" t="e">
        <f t="shared" si="20"/>
        <v>#DIV/0!</v>
      </c>
    </row>
    <row r="123" spans="1:8" s="6" customFormat="1" ht="63.75" customHeight="1" thickBot="1">
      <c r="A123" s="297" t="s">
        <v>365</v>
      </c>
      <c r="B123" s="333" t="s">
        <v>367</v>
      </c>
      <c r="C123" s="313">
        <v>1681.76</v>
      </c>
      <c r="D123" s="62">
        <v>1200.007</v>
      </c>
      <c r="E123" s="98">
        <f t="shared" si="18"/>
        <v>71.35423603843593</v>
      </c>
      <c r="F123" s="98">
        <f t="shared" si="19"/>
        <v>-481.75299999999993</v>
      </c>
      <c r="G123" s="62"/>
      <c r="H123" s="153" t="e">
        <f t="shared" si="20"/>
        <v>#DIV/0!</v>
      </c>
    </row>
    <row r="124" spans="1:8" s="6" customFormat="1" ht="49.5" customHeight="1" thickBot="1">
      <c r="A124" s="297" t="s">
        <v>306</v>
      </c>
      <c r="B124" s="341" t="s">
        <v>366</v>
      </c>
      <c r="C124" s="313">
        <v>1118.281</v>
      </c>
      <c r="D124" s="62">
        <v>349.693</v>
      </c>
      <c r="E124" s="98">
        <f>D124/C124*100</f>
        <v>31.2705840481954</v>
      </c>
      <c r="F124" s="98">
        <f>D124-C124</f>
        <v>-768.588</v>
      </c>
      <c r="G124" s="62">
        <v>389.96</v>
      </c>
      <c r="H124" s="153">
        <f t="shared" si="20"/>
        <v>89.67406913529594</v>
      </c>
    </row>
    <row r="125" spans="1:8" s="6" customFormat="1" ht="67.5" customHeight="1" thickBot="1">
      <c r="A125" s="306" t="s">
        <v>333</v>
      </c>
      <c r="B125" s="349" t="s">
        <v>334</v>
      </c>
      <c r="C125" s="321">
        <v>4693.481</v>
      </c>
      <c r="D125" s="287">
        <v>2525.871</v>
      </c>
      <c r="E125" s="350">
        <f>D125/C125*100</f>
        <v>53.8165809129727</v>
      </c>
      <c r="F125" s="350">
        <f>D125-C125</f>
        <v>-2167.6099999999997</v>
      </c>
      <c r="G125" s="287"/>
      <c r="H125" s="286" t="e">
        <f>D125/G125*100</f>
        <v>#DIV/0!</v>
      </c>
    </row>
    <row r="126" spans="1:8" s="6" customFormat="1" ht="50.25" customHeight="1" thickBot="1">
      <c r="A126" s="306" t="s">
        <v>335</v>
      </c>
      <c r="B126" s="349" t="s">
        <v>336</v>
      </c>
      <c r="C126" s="321">
        <v>29396.076</v>
      </c>
      <c r="D126" s="287">
        <v>6232.077</v>
      </c>
      <c r="E126" s="350">
        <f t="shared" si="18"/>
        <v>21.200370416786242</v>
      </c>
      <c r="F126" s="350">
        <f t="shared" si="19"/>
        <v>-23163.999</v>
      </c>
      <c r="G126" s="287"/>
      <c r="H126" s="286" t="e">
        <f t="shared" si="20"/>
        <v>#DIV/0!</v>
      </c>
    </row>
    <row r="127" spans="1:8" s="6" customFormat="1" ht="48" customHeight="1" thickBot="1">
      <c r="A127" s="306" t="s">
        <v>337</v>
      </c>
      <c r="B127" s="351" t="s">
        <v>338</v>
      </c>
      <c r="C127" s="352">
        <v>8762.953</v>
      </c>
      <c r="D127" s="321">
        <v>8345.379</v>
      </c>
      <c r="E127" s="350">
        <f>D127/C127*100</f>
        <v>95.23477987386218</v>
      </c>
      <c r="F127" s="350">
        <f>D127-C127</f>
        <v>-417.5739999999987</v>
      </c>
      <c r="G127" s="321"/>
      <c r="H127" s="286" t="e">
        <f>D127/G127*100</f>
        <v>#DIV/0!</v>
      </c>
    </row>
    <row r="128" spans="1:8" s="6" customFormat="1" ht="31.5" customHeight="1" thickBot="1">
      <c r="A128" s="306" t="s">
        <v>307</v>
      </c>
      <c r="B128" s="351" t="s">
        <v>371</v>
      </c>
      <c r="C128" s="352">
        <v>1390</v>
      </c>
      <c r="D128" s="321">
        <v>1389.966</v>
      </c>
      <c r="E128" s="350">
        <f>D128/C128*100</f>
        <v>99.99755395683452</v>
      </c>
      <c r="F128" s="350">
        <f>D128-C128</f>
        <v>-0.0340000000001055</v>
      </c>
      <c r="G128" s="321">
        <v>2270.497</v>
      </c>
      <c r="H128" s="286">
        <f>D128/G128*100</f>
        <v>61.21857901595994</v>
      </c>
    </row>
    <row r="129" spans="1:8" s="6" customFormat="1" ht="48" customHeight="1" hidden="1" thickBot="1">
      <c r="A129" s="306" t="s">
        <v>372</v>
      </c>
      <c r="B129" s="351" t="s">
        <v>373</v>
      </c>
      <c r="C129" s="352"/>
      <c r="D129" s="321"/>
      <c r="E129" s="350" t="e">
        <f>D129/C129*100</f>
        <v>#DIV/0!</v>
      </c>
      <c r="F129" s="350">
        <f>D129-C129</f>
        <v>0</v>
      </c>
      <c r="G129" s="321"/>
      <c r="H129" s="286" t="e">
        <f>D129/G129*100</f>
        <v>#DIV/0!</v>
      </c>
    </row>
    <row r="130" spans="1:8" s="6" customFormat="1" ht="39" customHeight="1" thickBot="1">
      <c r="A130" s="306" t="s">
        <v>308</v>
      </c>
      <c r="B130" s="351" t="s">
        <v>374</v>
      </c>
      <c r="C130" s="352"/>
      <c r="D130" s="321"/>
      <c r="E130" s="350" t="e">
        <f>D130/C130*100</f>
        <v>#DIV/0!</v>
      </c>
      <c r="F130" s="350">
        <f>D130-C130</f>
        <v>0</v>
      </c>
      <c r="G130" s="321">
        <v>14457.326</v>
      </c>
      <c r="H130" s="286">
        <f>D130/G130*100</f>
        <v>0</v>
      </c>
    </row>
    <row r="131" spans="1:8" s="6" customFormat="1" ht="63.75" customHeight="1" thickBot="1">
      <c r="A131" s="306" t="s">
        <v>348</v>
      </c>
      <c r="B131" s="351" t="s">
        <v>349</v>
      </c>
      <c r="C131" s="352">
        <v>15101.91</v>
      </c>
      <c r="D131" s="321">
        <v>8867.346</v>
      </c>
      <c r="E131" s="350">
        <f t="shared" si="18"/>
        <v>58.71671861373826</v>
      </c>
      <c r="F131" s="350">
        <f t="shared" si="19"/>
        <v>-6234.564</v>
      </c>
      <c r="G131" s="321"/>
      <c r="H131" s="286" t="e">
        <f t="shared" si="20"/>
        <v>#DIV/0!</v>
      </c>
    </row>
    <row r="132" spans="1:8" s="6" customFormat="1" ht="48.75" customHeight="1" thickBot="1">
      <c r="A132" s="306" t="s">
        <v>385</v>
      </c>
      <c r="B132" s="407" t="s">
        <v>386</v>
      </c>
      <c r="C132" s="287">
        <v>105</v>
      </c>
      <c r="D132" s="321">
        <v>3</v>
      </c>
      <c r="E132" s="350">
        <f>D132/C132*100</f>
        <v>2.857142857142857</v>
      </c>
      <c r="F132" s="350">
        <f>D132-C132</f>
        <v>-102</v>
      </c>
      <c r="G132" s="321"/>
      <c r="H132" s="286" t="e">
        <f t="shared" si="20"/>
        <v>#DIV/0!</v>
      </c>
    </row>
    <row r="133" spans="1:8" s="6" customFormat="1" ht="99.75" customHeight="1" thickBot="1">
      <c r="A133" s="306" t="s">
        <v>387</v>
      </c>
      <c r="B133" s="407" t="s">
        <v>388</v>
      </c>
      <c r="C133" s="287">
        <v>183</v>
      </c>
      <c r="D133" s="321"/>
      <c r="E133" s="350">
        <f>D133/C133*100</f>
        <v>0</v>
      </c>
      <c r="F133" s="350">
        <f>D133-C133</f>
        <v>-183</v>
      </c>
      <c r="G133" s="321"/>
      <c r="H133" s="286" t="e">
        <f t="shared" si="20"/>
        <v>#DIV/0!</v>
      </c>
    </row>
    <row r="134" spans="1:8" s="6" customFormat="1" ht="34.5" customHeight="1" thickBot="1">
      <c r="A134" s="306" t="s">
        <v>389</v>
      </c>
      <c r="B134" s="407" t="s">
        <v>390</v>
      </c>
      <c r="C134" s="287">
        <v>50</v>
      </c>
      <c r="D134" s="321">
        <v>50</v>
      </c>
      <c r="E134" s="350">
        <f>D134/C134*100</f>
        <v>100</v>
      </c>
      <c r="F134" s="350">
        <f>D134-C134</f>
        <v>0</v>
      </c>
      <c r="G134" s="321"/>
      <c r="H134" s="286" t="e">
        <f t="shared" si="20"/>
        <v>#DIV/0!</v>
      </c>
    </row>
    <row r="135" spans="1:8" s="6" customFormat="1" ht="62.25" customHeight="1" hidden="1" thickBot="1">
      <c r="A135" s="306" t="s">
        <v>391</v>
      </c>
      <c r="B135" s="407" t="s">
        <v>392</v>
      </c>
      <c r="C135" s="287"/>
      <c r="D135" s="321"/>
      <c r="E135" s="350" t="e">
        <f>D135/C135*100</f>
        <v>#DIV/0!</v>
      </c>
      <c r="F135" s="350">
        <f>D135-C135</f>
        <v>0</v>
      </c>
      <c r="G135" s="321"/>
      <c r="H135" s="286" t="e">
        <f t="shared" si="20"/>
        <v>#DIV/0!</v>
      </c>
    </row>
    <row r="136" spans="1:8" s="6" customFormat="1" ht="20.25" customHeight="1" thickBot="1">
      <c r="A136" s="295" t="s">
        <v>314</v>
      </c>
      <c r="B136" s="401" t="s">
        <v>315</v>
      </c>
      <c r="C136" s="168">
        <f>C137+C138</f>
        <v>179.742</v>
      </c>
      <c r="D136" s="168">
        <f>D137+D138</f>
        <v>179.733</v>
      </c>
      <c r="E136" s="165">
        <f t="shared" si="18"/>
        <v>99.99499282304637</v>
      </c>
      <c r="F136" s="165">
        <f t="shared" si="19"/>
        <v>-0.00899999999998613</v>
      </c>
      <c r="G136" s="177">
        <f>G137+G138</f>
        <v>120.57</v>
      </c>
      <c r="H136" s="151">
        <f t="shared" si="20"/>
        <v>149.06942025379448</v>
      </c>
    </row>
    <row r="137" spans="1:8" s="6" customFormat="1" ht="30.75" customHeight="1" thickBot="1">
      <c r="A137" s="297" t="s">
        <v>332</v>
      </c>
      <c r="B137" s="341" t="s">
        <v>151</v>
      </c>
      <c r="C137" s="313">
        <v>179.742</v>
      </c>
      <c r="D137" s="62">
        <v>179.733</v>
      </c>
      <c r="E137" s="98">
        <f t="shared" si="18"/>
        <v>99.99499282304637</v>
      </c>
      <c r="F137" s="98">
        <f t="shared" si="19"/>
        <v>-0.00899999999998613</v>
      </c>
      <c r="G137" s="62">
        <v>48.3</v>
      </c>
      <c r="H137" s="153">
        <f t="shared" si="20"/>
        <v>372.11801242236027</v>
      </c>
    </row>
    <row r="138" spans="1:8" s="6" customFormat="1" ht="35.25" customHeight="1" thickBot="1">
      <c r="A138" s="297" t="s">
        <v>301</v>
      </c>
      <c r="B138" s="341" t="s">
        <v>375</v>
      </c>
      <c r="C138" s="313"/>
      <c r="D138" s="62"/>
      <c r="E138" s="98" t="e">
        <f t="shared" si="18"/>
        <v>#DIV/0!</v>
      </c>
      <c r="F138" s="98">
        <f t="shared" si="19"/>
        <v>0</v>
      </c>
      <c r="G138" s="62">
        <v>72.27</v>
      </c>
      <c r="H138" s="153">
        <f t="shared" si="20"/>
        <v>0</v>
      </c>
    </row>
    <row r="139" spans="1:8" s="6" customFormat="1" ht="46.5" customHeight="1" hidden="1" thickBot="1">
      <c r="A139" s="297" t="s">
        <v>412</v>
      </c>
      <c r="B139" s="341"/>
      <c r="C139" s="313"/>
      <c r="D139" s="62"/>
      <c r="E139" s="98" t="e">
        <f t="shared" si="18"/>
        <v>#DIV/0!</v>
      </c>
      <c r="F139" s="98">
        <f t="shared" si="19"/>
        <v>0</v>
      </c>
      <c r="G139" s="62"/>
      <c r="H139" s="153" t="e">
        <f t="shared" si="20"/>
        <v>#DIV/0!</v>
      </c>
    </row>
    <row r="140" spans="1:8" s="6" customFormat="1" ht="34.5" customHeight="1" hidden="1" thickBot="1">
      <c r="A140" s="297" t="s">
        <v>75</v>
      </c>
      <c r="B140" s="341" t="s">
        <v>152</v>
      </c>
      <c r="C140" s="313"/>
      <c r="D140" s="62"/>
      <c r="E140" s="98" t="e">
        <f t="shared" si="18"/>
        <v>#DIV/0!</v>
      </c>
      <c r="F140" s="98">
        <f t="shared" si="19"/>
        <v>0</v>
      </c>
      <c r="G140" s="62"/>
      <c r="H140" s="153" t="e">
        <f t="shared" si="20"/>
        <v>#DIV/0!</v>
      </c>
    </row>
    <row r="141" spans="1:8" s="6" customFormat="1" ht="63" customHeight="1" hidden="1" thickBot="1">
      <c r="A141" s="305" t="s">
        <v>74</v>
      </c>
      <c r="B141" s="342" t="s">
        <v>51</v>
      </c>
      <c r="C141" s="322"/>
      <c r="D141" s="13"/>
      <c r="E141" s="54" t="e">
        <f t="shared" si="18"/>
        <v>#DIV/0!</v>
      </c>
      <c r="F141" s="57">
        <f t="shared" si="19"/>
        <v>0</v>
      </c>
      <c r="G141" s="13"/>
      <c r="H141" s="152" t="e">
        <f t="shared" si="20"/>
        <v>#DIV/0!</v>
      </c>
    </row>
    <row r="142" spans="1:8" s="6" customFormat="1" ht="9.75" customHeight="1" hidden="1" thickBot="1">
      <c r="A142" s="305" t="s">
        <v>74</v>
      </c>
      <c r="B142" s="342" t="s">
        <v>51</v>
      </c>
      <c r="C142" s="322"/>
      <c r="D142" s="13"/>
      <c r="E142" s="54" t="e">
        <f t="shared" si="18"/>
        <v>#DIV/0!</v>
      </c>
      <c r="F142" s="57">
        <f t="shared" si="19"/>
        <v>0</v>
      </c>
      <c r="G142" s="13"/>
      <c r="H142" s="152" t="e">
        <f t="shared" si="20"/>
        <v>#DIV/0!</v>
      </c>
    </row>
    <row r="143" spans="1:8" s="6" customFormat="1" ht="31.5" customHeight="1" hidden="1" thickBot="1">
      <c r="A143" s="295" t="s">
        <v>161</v>
      </c>
      <c r="B143" s="343" t="s">
        <v>162</v>
      </c>
      <c r="C143" s="323"/>
      <c r="D143" s="182"/>
      <c r="E143" s="16" t="e">
        <f t="shared" si="18"/>
        <v>#DIV/0!</v>
      </c>
      <c r="F143" s="16">
        <f t="shared" si="19"/>
        <v>0</v>
      </c>
      <c r="G143" s="182"/>
      <c r="H143" s="151" t="e">
        <f t="shared" si="20"/>
        <v>#DIV/0!</v>
      </c>
    </row>
    <row r="144" spans="1:8" s="6" customFormat="1" ht="22.5" customHeight="1" thickBot="1">
      <c r="A144" s="294">
        <v>9000</v>
      </c>
      <c r="B144" s="344" t="s">
        <v>319</v>
      </c>
      <c r="C144" s="176">
        <f>C145</f>
        <v>3152.395</v>
      </c>
      <c r="D144" s="176">
        <f>D145</f>
        <v>3032.243</v>
      </c>
      <c r="E144" s="16">
        <f t="shared" si="18"/>
        <v>96.1885487066183</v>
      </c>
      <c r="F144" s="51">
        <f t="shared" si="19"/>
        <v>-120.15200000000004</v>
      </c>
      <c r="G144" s="176">
        <f>G145</f>
        <v>0</v>
      </c>
      <c r="H144" s="151" t="e">
        <f t="shared" si="20"/>
        <v>#DIV/0!</v>
      </c>
    </row>
    <row r="145" spans="1:8" s="6" customFormat="1" ht="32.25" thickBot="1">
      <c r="A145" s="409" t="s">
        <v>376</v>
      </c>
      <c r="B145" s="408" t="s">
        <v>393</v>
      </c>
      <c r="C145" s="410">
        <v>3152.395</v>
      </c>
      <c r="D145" s="406">
        <v>3032.243</v>
      </c>
      <c r="E145" s="284">
        <f t="shared" si="18"/>
        <v>96.1885487066183</v>
      </c>
      <c r="F145" s="284">
        <f t="shared" si="19"/>
        <v>-120.15200000000004</v>
      </c>
      <c r="G145" s="406"/>
      <c r="H145" s="286" t="e">
        <f t="shared" si="20"/>
        <v>#DIV/0!</v>
      </c>
    </row>
    <row r="146" spans="1:8" s="6" customFormat="1" ht="63.75" hidden="1" thickBot="1">
      <c r="A146" s="307" t="s">
        <v>41</v>
      </c>
      <c r="B146" s="345" t="s">
        <v>103</v>
      </c>
      <c r="C146" s="324"/>
      <c r="D146" s="163"/>
      <c r="E146" s="16" t="e">
        <f t="shared" si="18"/>
        <v>#DIV/0!</v>
      </c>
      <c r="F146" s="16">
        <f t="shared" si="19"/>
        <v>0</v>
      </c>
      <c r="G146" s="163"/>
      <c r="H146" s="151" t="e">
        <f t="shared" si="20"/>
        <v>#DIV/0!</v>
      </c>
    </row>
    <row r="147" spans="1:9" s="7" customFormat="1" ht="36" customHeight="1" thickBot="1">
      <c r="A147" s="308"/>
      <c r="B147" s="400" t="s">
        <v>61</v>
      </c>
      <c r="C147" s="325">
        <f>C75+C80</f>
        <v>185147.49099999998</v>
      </c>
      <c r="D147" s="325">
        <f>D75+D80</f>
        <v>135140.967</v>
      </c>
      <c r="E147" s="96">
        <f t="shared" si="18"/>
        <v>72.9909793916678</v>
      </c>
      <c r="F147" s="96">
        <f t="shared" si="19"/>
        <v>-50006.523999999976</v>
      </c>
      <c r="G147" s="149">
        <f>G75+G80</f>
        <v>166801.18000000002</v>
      </c>
      <c r="H147" s="154">
        <f t="shared" si="20"/>
        <v>81.01919123114116</v>
      </c>
      <c r="I147" s="55"/>
    </row>
    <row r="148" spans="1:9" s="7" customFormat="1" ht="63.75" customHeight="1" thickBot="1">
      <c r="A148" s="346" t="s">
        <v>339</v>
      </c>
      <c r="B148" s="397" t="s">
        <v>340</v>
      </c>
      <c r="C148" s="347">
        <v>345.928</v>
      </c>
      <c r="D148" s="161"/>
      <c r="E148" s="54">
        <f>D148/C148*100</f>
        <v>0</v>
      </c>
      <c r="F148" s="57">
        <f t="shared" si="19"/>
        <v>-345.928</v>
      </c>
      <c r="G148" s="161"/>
      <c r="H148" s="152" t="e">
        <f>D148/G148*100</f>
        <v>#DIV/0!</v>
      </c>
      <c r="I148" s="55"/>
    </row>
    <row r="149" spans="1:9" s="7" customFormat="1" ht="24.75" customHeight="1" thickBot="1">
      <c r="A149" s="346" t="s">
        <v>394</v>
      </c>
      <c r="B149" s="412" t="s">
        <v>395</v>
      </c>
      <c r="C149" s="411">
        <v>603.74</v>
      </c>
      <c r="D149" s="161">
        <v>425.562</v>
      </c>
      <c r="E149" s="54"/>
      <c r="F149" s="57"/>
      <c r="G149" s="161"/>
      <c r="H149" s="152"/>
      <c r="I149" s="55"/>
    </row>
    <row r="150" spans="1:8" ht="24" customHeight="1">
      <c r="A150" s="56" t="s">
        <v>341</v>
      </c>
      <c r="B150" s="348" t="s">
        <v>342</v>
      </c>
      <c r="C150" s="138">
        <v>-639.964</v>
      </c>
      <c r="D150" s="23">
        <v>199.441</v>
      </c>
      <c r="E150" s="54">
        <f>D150/C150*100</f>
        <v>-31.1644092480202</v>
      </c>
      <c r="F150" s="57">
        <f t="shared" si="19"/>
        <v>839.4050000000001</v>
      </c>
      <c r="G150" s="23">
        <v>-193.439</v>
      </c>
      <c r="H150" s="152">
        <f>D150/G150*100</f>
        <v>-103.10278692507717</v>
      </c>
    </row>
    <row r="151" spans="1:8" ht="62.25" customHeight="1" hidden="1" thickBot="1">
      <c r="A151" s="13">
        <v>250909</v>
      </c>
      <c r="B151" s="119" t="s">
        <v>120</v>
      </c>
      <c r="C151" s="139"/>
      <c r="D151" s="140"/>
      <c r="E151" s="141" t="e">
        <f>D151/C151*100</f>
        <v>#DIV/0!</v>
      </c>
      <c r="F151" s="141">
        <f t="shared" si="19"/>
        <v>0</v>
      </c>
      <c r="G151" s="140"/>
      <c r="H151" s="152" t="e">
        <f>D151/G151*100</f>
        <v>#DIV/0!</v>
      </c>
    </row>
    <row r="152" spans="2:7" ht="15.75">
      <c r="B152" s="170"/>
      <c r="C152" s="61"/>
      <c r="D152" s="61"/>
      <c r="E152" s="25"/>
      <c r="F152" s="24"/>
      <c r="G152" s="61"/>
    </row>
    <row r="153" spans="2:7" ht="15.75" customHeight="1" hidden="1">
      <c r="B153" s="170" t="s">
        <v>119</v>
      </c>
      <c r="C153" s="14"/>
      <c r="D153" s="14"/>
      <c r="E153" s="25"/>
      <c r="G153" s="14"/>
    </row>
    <row r="154" ht="14.25">
      <c r="E154" s="12"/>
    </row>
    <row r="155" spans="2:7" ht="15">
      <c r="B155" s="172"/>
      <c r="C155" s="71"/>
      <c r="D155" s="71"/>
      <c r="E155" s="72"/>
      <c r="G155" s="71"/>
    </row>
    <row r="159" ht="15.75">
      <c r="E159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2">
      <selection activeCell="C121" sqref="C121"/>
    </sheetView>
  </sheetViews>
  <sheetFormatPr defaultColWidth="9.125" defaultRowHeight="12.75"/>
  <cols>
    <col min="1" max="1" width="9.50390625" style="1" customWidth="1"/>
    <col min="2" max="2" width="63.875" style="184" customWidth="1"/>
    <col min="3" max="3" width="14.875" style="1" customWidth="1"/>
    <col min="4" max="4" width="12.875" style="1" customWidth="1"/>
    <col min="5" max="6" width="11.00390625" style="1" hidden="1" customWidth="1"/>
    <col min="7" max="7" width="12.875" style="1" customWidth="1"/>
    <col min="8" max="8" width="9.375" style="1" hidden="1" customWidth="1"/>
    <col min="9" max="16384" width="9.125" style="1" customWidth="1"/>
  </cols>
  <sheetData>
    <row r="1" spans="1:8" ht="87.75" customHeight="1" thickBot="1">
      <c r="A1" s="38" t="s">
        <v>167</v>
      </c>
      <c r="B1" s="255" t="s">
        <v>166</v>
      </c>
      <c r="C1" s="155" t="s">
        <v>430</v>
      </c>
      <c r="D1" s="156" t="s">
        <v>402</v>
      </c>
      <c r="E1" s="156" t="s">
        <v>164</v>
      </c>
      <c r="F1" s="156" t="s">
        <v>105</v>
      </c>
      <c r="G1" s="156" t="s">
        <v>404</v>
      </c>
      <c r="H1" s="157" t="s">
        <v>165</v>
      </c>
    </row>
    <row r="2" spans="1:8" ht="16.5" thickBot="1">
      <c r="A2" s="39">
        <v>1</v>
      </c>
      <c r="B2" s="36">
        <v>2</v>
      </c>
      <c r="C2" s="264">
        <v>3</v>
      </c>
      <c r="D2" s="265">
        <v>4</v>
      </c>
      <c r="E2" s="266">
        <v>5</v>
      </c>
      <c r="F2" s="267">
        <v>6</v>
      </c>
      <c r="G2" s="265">
        <v>4</v>
      </c>
      <c r="H2" s="213"/>
    </row>
    <row r="3" spans="1:8" ht="46.5" customHeight="1" thickBot="1">
      <c r="A3"/>
      <c r="B3" s="261" t="s">
        <v>0</v>
      </c>
      <c r="C3" s="211"/>
      <c r="D3" s="212"/>
      <c r="E3" s="271"/>
      <c r="F3" s="271"/>
      <c r="G3" s="212"/>
      <c r="H3" s="272"/>
    </row>
    <row r="4" spans="1:8" ht="19.5" customHeight="1">
      <c r="A4" s="209"/>
      <c r="B4" s="262" t="s">
        <v>180</v>
      </c>
      <c r="C4" s="214">
        <v>-10150.113</v>
      </c>
      <c r="D4" s="215">
        <v>127836.353</v>
      </c>
      <c r="E4" s="187">
        <f>D4/C4*100</f>
        <v>-1259.4574365822332</v>
      </c>
      <c r="F4" s="188">
        <f>D4-C4</f>
        <v>137986.46600000001</v>
      </c>
      <c r="G4" s="215">
        <v>28914.551</v>
      </c>
      <c r="H4" s="273">
        <f>D4/G4*100</f>
        <v>442.1177178231127</v>
      </c>
    </row>
    <row r="5" spans="1:8" ht="19.5" customHeight="1" thickBot="1">
      <c r="A5" s="210"/>
      <c r="B5" s="262" t="s">
        <v>181</v>
      </c>
      <c r="C5" s="216"/>
      <c r="D5" s="215">
        <v>-277662.628</v>
      </c>
      <c r="E5" s="187" t="e">
        <f>D5/C5*100</f>
        <v>#DIV/0!</v>
      </c>
      <c r="F5" s="188">
        <f>D5-C5</f>
        <v>-277662.628</v>
      </c>
      <c r="G5" s="215">
        <v>20376.621</v>
      </c>
      <c r="H5" s="273">
        <f>D5/G5*100</f>
        <v>-1362.6529540889044</v>
      </c>
    </row>
    <row r="6" spans="1:8" ht="21" customHeight="1">
      <c r="A6" s="203" t="s">
        <v>168</v>
      </c>
      <c r="B6" s="204" t="s">
        <v>183</v>
      </c>
      <c r="C6" s="205">
        <v>10150.113</v>
      </c>
      <c r="D6" s="70">
        <v>-127836.353</v>
      </c>
      <c r="E6" s="187">
        <f>D6/C6*100</f>
        <v>-1259.4574365822332</v>
      </c>
      <c r="F6" s="188">
        <f>D6-C6</f>
        <v>-137986.46600000001</v>
      </c>
      <c r="G6" s="70">
        <v>-28914.551</v>
      </c>
      <c r="H6" s="273">
        <f>D6/G6*100</f>
        <v>442.1177178231127</v>
      </c>
    </row>
    <row r="7" spans="1:8" ht="15.75" hidden="1">
      <c r="A7" s="203" t="s">
        <v>182</v>
      </c>
      <c r="B7" s="204" t="s">
        <v>169</v>
      </c>
      <c r="C7" s="136"/>
      <c r="D7" s="70"/>
      <c r="E7" s="187" t="e">
        <f>D7/C7*100</f>
        <v>#DIV/0!</v>
      </c>
      <c r="F7" s="188">
        <f>D7-C7</f>
        <v>0</v>
      </c>
      <c r="G7" s="70"/>
      <c r="H7" s="189"/>
    </row>
    <row r="8" spans="1:8" ht="19.5" customHeight="1">
      <c r="A8" s="203" t="s">
        <v>168</v>
      </c>
      <c r="B8" s="204" t="s">
        <v>184</v>
      </c>
      <c r="C8" s="136"/>
      <c r="D8" s="70">
        <v>277662.628</v>
      </c>
      <c r="E8" s="187" t="e">
        <f>D8/C8*100</f>
        <v>#DIV/0!</v>
      </c>
      <c r="F8" s="188">
        <f>D8-C8</f>
        <v>277662.628</v>
      </c>
      <c r="G8" s="70">
        <v>-20376.621</v>
      </c>
      <c r="H8" s="273">
        <f>D8/G8*100</f>
        <v>-1362.6529540889044</v>
      </c>
    </row>
    <row r="9" spans="1:8" ht="45" customHeight="1">
      <c r="A9" s="203" t="s">
        <v>413</v>
      </c>
      <c r="B9" s="204" t="s">
        <v>414</v>
      </c>
      <c r="C9" s="136"/>
      <c r="D9" s="70"/>
      <c r="E9" s="187"/>
      <c r="F9" s="188"/>
      <c r="G9" s="70">
        <v>15000</v>
      </c>
      <c r="H9" s="273">
        <f>D9/G9*100</f>
        <v>0</v>
      </c>
    </row>
    <row r="10" spans="1:8" ht="18" customHeight="1">
      <c r="A10" s="203" t="s">
        <v>415</v>
      </c>
      <c r="B10" s="204" t="s">
        <v>416</v>
      </c>
      <c r="C10" s="136"/>
      <c r="D10" s="70"/>
      <c r="E10" s="206"/>
      <c r="F10" s="207"/>
      <c r="G10" s="70">
        <v>15000</v>
      </c>
      <c r="H10" s="208">
        <f>D10/G10*100</f>
        <v>0</v>
      </c>
    </row>
    <row r="11" spans="1:8" ht="31.5">
      <c r="A11" s="417" t="s">
        <v>417</v>
      </c>
      <c r="B11" s="257" t="s">
        <v>418</v>
      </c>
      <c r="C11" s="136"/>
      <c r="D11" s="70"/>
      <c r="E11" s="249"/>
      <c r="F11" s="250"/>
      <c r="G11" s="70">
        <v>-15000</v>
      </c>
      <c r="H11" s="259">
        <f>D11/G11*100</f>
        <v>0</v>
      </c>
    </row>
    <row r="12" spans="1:8" ht="16.5" thickBot="1">
      <c r="A12" s="417" t="s">
        <v>419</v>
      </c>
      <c r="B12" s="204" t="s">
        <v>420</v>
      </c>
      <c r="C12" s="205"/>
      <c r="D12" s="70"/>
      <c r="E12" s="249"/>
      <c r="F12" s="250"/>
      <c r="G12" s="70">
        <v>-15000</v>
      </c>
      <c r="H12" s="259">
        <f>D12/G12*100</f>
        <v>0</v>
      </c>
    </row>
    <row r="13" spans="1:8" ht="30.75" customHeight="1">
      <c r="A13" s="190" t="s">
        <v>170</v>
      </c>
      <c r="B13" s="186" t="s">
        <v>185</v>
      </c>
      <c r="C13" s="205">
        <v>10150.113</v>
      </c>
      <c r="D13" s="215">
        <v>-127836.353</v>
      </c>
      <c r="E13" s="187">
        <f>D13/C13*100</f>
        <v>-1259.4574365822332</v>
      </c>
      <c r="F13" s="188">
        <f>D13-C13</f>
        <v>-137986.46600000001</v>
      </c>
      <c r="G13" s="215">
        <v>-28914.551</v>
      </c>
      <c r="H13" s="152">
        <f aca="true" t="shared" si="0" ref="H13:H113">D13/G13*100</f>
        <v>442.1177178231127</v>
      </c>
    </row>
    <row r="14" spans="1:8" ht="33" customHeight="1" thickBot="1">
      <c r="A14" s="190" t="s">
        <v>170</v>
      </c>
      <c r="B14" s="186" t="s">
        <v>186</v>
      </c>
      <c r="C14" s="136"/>
      <c r="D14" s="215">
        <v>277662.628</v>
      </c>
      <c r="E14" s="206" t="e">
        <f>D14/C14*100</f>
        <v>#DIV/0!</v>
      </c>
      <c r="F14" s="207">
        <f>D14-C14</f>
        <v>277662.628</v>
      </c>
      <c r="G14" s="215">
        <v>-20376.621</v>
      </c>
      <c r="H14" s="208">
        <f>D14/G14*100</f>
        <v>-1362.6529540889044</v>
      </c>
    </row>
    <row r="15" spans="1:8" ht="18" customHeight="1" thickBot="1">
      <c r="A15" s="191" t="s">
        <v>171</v>
      </c>
      <c r="B15" s="192" t="s">
        <v>172</v>
      </c>
      <c r="C15" s="195">
        <v>121408.522</v>
      </c>
      <c r="D15" s="196">
        <v>122237.555</v>
      </c>
      <c r="E15" s="247">
        <f>D15/C15*100</f>
        <v>100.68284580550284</v>
      </c>
      <c r="F15" s="248">
        <f>D15-C15</f>
        <v>829.0329999999958</v>
      </c>
      <c r="G15" s="196">
        <v>194197.873</v>
      </c>
      <c r="H15" s="153">
        <f t="shared" si="0"/>
        <v>62.944847495832256</v>
      </c>
    </row>
    <row r="16" spans="1:8" ht="19.5" customHeight="1">
      <c r="A16" s="193" t="s">
        <v>173</v>
      </c>
      <c r="B16" s="194" t="s">
        <v>174</v>
      </c>
      <c r="C16" s="197"/>
      <c r="D16" s="219">
        <v>163872.051</v>
      </c>
      <c r="E16" s="220" t="e">
        <f>D16/C16*100</f>
        <v>#DIV/0!</v>
      </c>
      <c r="F16" s="87">
        <f>D16-C16</f>
        <v>163872.051</v>
      </c>
      <c r="G16" s="219">
        <v>122237.556</v>
      </c>
      <c r="H16" s="153">
        <f t="shared" si="0"/>
        <v>134.06031367315623</v>
      </c>
    </row>
    <row r="17" spans="1:8" ht="19.5" customHeight="1">
      <c r="A17" s="418" t="s">
        <v>211</v>
      </c>
      <c r="B17" s="263" t="s">
        <v>210</v>
      </c>
      <c r="C17" s="219"/>
      <c r="D17" s="219">
        <v>-262.228</v>
      </c>
      <c r="E17" s="220"/>
      <c r="F17" s="87"/>
      <c r="G17" s="219"/>
      <c r="H17" s="259"/>
    </row>
    <row r="18" spans="1:8" ht="19.5" customHeight="1">
      <c r="A18" s="218">
        <v>208300</v>
      </c>
      <c r="B18" s="263" t="s">
        <v>187</v>
      </c>
      <c r="C18" s="217"/>
      <c r="D18" s="219">
        <v>405236.753</v>
      </c>
      <c r="E18" s="249" t="e">
        <f aca="true" t="shared" si="1" ref="E18:E25">D18/C18*100</f>
        <v>#DIV/0!</v>
      </c>
      <c r="F18" s="250">
        <f aca="true" t="shared" si="2" ref="F18:F25">D18-C18</f>
        <v>405236.753</v>
      </c>
      <c r="G18" s="219">
        <v>8537.93</v>
      </c>
      <c r="H18" s="259">
        <f t="shared" si="0"/>
        <v>4746.311494706562</v>
      </c>
    </row>
    <row r="19" spans="1:8" ht="19.5" customHeight="1">
      <c r="A19" s="193" t="s">
        <v>188</v>
      </c>
      <c r="B19" s="263" t="s">
        <v>210</v>
      </c>
      <c r="C19" s="217"/>
      <c r="D19" s="219">
        <v>-262.228</v>
      </c>
      <c r="E19" s="249"/>
      <c r="F19" s="250"/>
      <c r="G19" s="219"/>
      <c r="H19" s="259"/>
    </row>
    <row r="20" spans="1:8" ht="19.5" customHeight="1">
      <c r="A20" s="193" t="s">
        <v>188</v>
      </c>
      <c r="B20" s="263" t="s">
        <v>187</v>
      </c>
      <c r="C20" s="217"/>
      <c r="D20" s="219">
        <v>405236.753</v>
      </c>
      <c r="E20" s="249" t="e">
        <f t="shared" si="1"/>
        <v>#DIV/0!</v>
      </c>
      <c r="F20" s="250">
        <f t="shared" si="2"/>
        <v>405236.753</v>
      </c>
      <c r="G20" s="219">
        <v>8537.93</v>
      </c>
      <c r="H20" s="259">
        <f t="shared" si="0"/>
        <v>4746.311494706562</v>
      </c>
    </row>
    <row r="21" spans="1:8" ht="31.5" customHeight="1">
      <c r="A21" s="30" t="s">
        <v>175</v>
      </c>
      <c r="B21" s="194" t="s">
        <v>176</v>
      </c>
      <c r="C21" s="217">
        <v>-111258.409</v>
      </c>
      <c r="D21" s="219">
        <v>-85939.629</v>
      </c>
      <c r="E21" s="249">
        <f t="shared" si="1"/>
        <v>77.24326616966094</v>
      </c>
      <c r="F21" s="250">
        <f t="shared" si="2"/>
        <v>25318.78</v>
      </c>
      <c r="G21" s="219">
        <v>-100874.869</v>
      </c>
      <c r="H21" s="259">
        <f t="shared" si="0"/>
        <v>85.19429056210224</v>
      </c>
    </row>
    <row r="22" spans="1:8" ht="33" customHeight="1" thickBot="1">
      <c r="A22" s="198" t="s">
        <v>177</v>
      </c>
      <c r="B22" s="199" t="s">
        <v>189</v>
      </c>
      <c r="C22" s="205">
        <v>10150.113</v>
      </c>
      <c r="D22" s="215">
        <v>-127836.353</v>
      </c>
      <c r="E22" s="206">
        <f t="shared" si="1"/>
        <v>-1259.4574365822332</v>
      </c>
      <c r="F22" s="207">
        <f t="shared" si="2"/>
        <v>-137986.46600000001</v>
      </c>
      <c r="G22" s="201">
        <v>-28914.551</v>
      </c>
      <c r="H22" s="208">
        <f t="shared" si="0"/>
        <v>442.1177178231127</v>
      </c>
    </row>
    <row r="23" spans="1:8" ht="31.5" customHeight="1" thickBot="1">
      <c r="A23" s="198" t="s">
        <v>190</v>
      </c>
      <c r="B23" s="256" t="s">
        <v>191</v>
      </c>
      <c r="C23" s="205"/>
      <c r="D23" s="215">
        <v>277662.628</v>
      </c>
      <c r="E23" s="206" t="e">
        <f t="shared" si="1"/>
        <v>#DIV/0!</v>
      </c>
      <c r="F23" s="207">
        <f t="shared" si="2"/>
        <v>277662.628</v>
      </c>
      <c r="G23" s="201">
        <v>-20376.621</v>
      </c>
      <c r="H23" s="208">
        <f t="shared" si="0"/>
        <v>-1362.6529540889044</v>
      </c>
    </row>
    <row r="24" spans="1:8" ht="24" customHeight="1" thickBot="1">
      <c r="A24" s="185" t="s">
        <v>178</v>
      </c>
      <c r="B24" s="186" t="s">
        <v>192</v>
      </c>
      <c r="C24" s="205">
        <v>10150.113</v>
      </c>
      <c r="D24" s="215">
        <v>-127836.353</v>
      </c>
      <c r="E24" s="206">
        <f t="shared" si="1"/>
        <v>-1259.4574365822332</v>
      </c>
      <c r="F24" s="207">
        <f t="shared" si="2"/>
        <v>-137986.46600000001</v>
      </c>
      <c r="G24" s="201">
        <v>-28914.551</v>
      </c>
      <c r="H24" s="152">
        <f t="shared" si="0"/>
        <v>442.1177178231127</v>
      </c>
    </row>
    <row r="25" spans="1:8" ht="22.5" customHeight="1">
      <c r="A25" s="185" t="s">
        <v>178</v>
      </c>
      <c r="B25" s="186" t="s">
        <v>193</v>
      </c>
      <c r="C25" s="136"/>
      <c r="D25" s="215">
        <v>277662.628</v>
      </c>
      <c r="E25" s="206" t="e">
        <f t="shared" si="1"/>
        <v>#DIV/0!</v>
      </c>
      <c r="F25" s="207">
        <f t="shared" si="2"/>
        <v>277662.628</v>
      </c>
      <c r="G25" s="201">
        <v>-20376.621</v>
      </c>
      <c r="H25" s="208">
        <f>D25/G25*100</f>
        <v>-1362.6529540889044</v>
      </c>
    </row>
    <row r="26" spans="1:8" ht="48" customHeight="1">
      <c r="A26" s="203" t="s">
        <v>421</v>
      </c>
      <c r="B26" s="204" t="s">
        <v>414</v>
      </c>
      <c r="C26" s="363"/>
      <c r="D26" s="427"/>
      <c r="E26" s="206"/>
      <c r="F26" s="207"/>
      <c r="G26" s="201">
        <v>15000</v>
      </c>
      <c r="H26" s="208"/>
    </row>
    <row r="27" spans="1:8" ht="23.25" customHeight="1">
      <c r="A27" s="203" t="s">
        <v>422</v>
      </c>
      <c r="B27" s="204" t="s">
        <v>416</v>
      </c>
      <c r="C27" s="363"/>
      <c r="D27" s="427"/>
      <c r="E27" s="206"/>
      <c r="F27" s="207"/>
      <c r="G27" s="201">
        <v>15000</v>
      </c>
      <c r="H27" s="208"/>
    </row>
    <row r="28" spans="1:8" ht="31.5" customHeight="1">
      <c r="A28" s="203" t="s">
        <v>423</v>
      </c>
      <c r="B28" s="257" t="s">
        <v>418</v>
      </c>
      <c r="C28" s="363"/>
      <c r="D28" s="427"/>
      <c r="E28" s="206"/>
      <c r="F28" s="207"/>
      <c r="G28" s="201">
        <v>-15000</v>
      </c>
      <c r="H28" s="208"/>
    </row>
    <row r="29" spans="1:8" ht="22.5" customHeight="1" thickBot="1">
      <c r="A29" s="203" t="s">
        <v>424</v>
      </c>
      <c r="B29" s="204" t="s">
        <v>420</v>
      </c>
      <c r="C29" s="363"/>
      <c r="D29" s="427"/>
      <c r="E29" s="206"/>
      <c r="F29" s="207"/>
      <c r="G29" s="201">
        <v>-15000</v>
      </c>
      <c r="H29" s="208"/>
    </row>
    <row r="30" spans="1:8" ht="21" customHeight="1" thickBot="1">
      <c r="A30" s="202" t="s">
        <v>179</v>
      </c>
      <c r="B30" s="199" t="s">
        <v>194</v>
      </c>
      <c r="C30" s="205">
        <v>10150.113</v>
      </c>
      <c r="D30" s="215">
        <v>-127836.353</v>
      </c>
      <c r="E30" s="99">
        <f>D30/C30*100</f>
        <v>-1259.4574365822332</v>
      </c>
      <c r="F30" s="231">
        <f>D30-C30</f>
        <v>-137986.46600000001</v>
      </c>
      <c r="G30" s="201">
        <v>-28914.551</v>
      </c>
      <c r="H30" s="152">
        <f t="shared" si="0"/>
        <v>442.1177178231127</v>
      </c>
    </row>
    <row r="31" spans="1:8" ht="20.25" customHeight="1" thickBot="1">
      <c r="A31" s="202" t="s">
        <v>179</v>
      </c>
      <c r="B31" s="199" t="s">
        <v>195</v>
      </c>
      <c r="C31" s="363"/>
      <c r="D31" s="215">
        <v>277662.628</v>
      </c>
      <c r="E31" s="99" t="e">
        <f>D31/C31*100</f>
        <v>#DIV/0!</v>
      </c>
      <c r="F31" s="231">
        <f>D31-C31</f>
        <v>277662.628</v>
      </c>
      <c r="G31" s="201">
        <v>-20376.621</v>
      </c>
      <c r="H31" s="152">
        <f t="shared" si="0"/>
        <v>-1362.6529540889044</v>
      </c>
    </row>
    <row r="32" spans="1:8" ht="19.5" customHeight="1" thickBot="1">
      <c r="A32" s="222" t="s">
        <v>196</v>
      </c>
      <c r="B32" s="192" t="s">
        <v>172</v>
      </c>
      <c r="C32" s="195">
        <v>121408.522</v>
      </c>
      <c r="D32" s="196">
        <v>122237.555</v>
      </c>
      <c r="E32" s="220">
        <f>D32/C32*100</f>
        <v>100.68284580550284</v>
      </c>
      <c r="F32" s="228">
        <f>D32-C32</f>
        <v>829.0329999999958</v>
      </c>
      <c r="G32" s="229">
        <v>194197.873</v>
      </c>
      <c r="H32" s="153">
        <f t="shared" si="0"/>
        <v>62.944847495832256</v>
      </c>
    </row>
    <row r="33" spans="1:8" ht="18.75" customHeight="1" thickBot="1">
      <c r="A33" s="223" t="s">
        <v>197</v>
      </c>
      <c r="B33" s="194" t="s">
        <v>174</v>
      </c>
      <c r="C33" s="429"/>
      <c r="D33" s="219">
        <v>163872.051</v>
      </c>
      <c r="E33" s="220" t="e">
        <f>D33/C34*100</f>
        <v>#DIV/0!</v>
      </c>
      <c r="F33" s="228">
        <f>D33-C34</f>
        <v>163872.051</v>
      </c>
      <c r="G33" s="219">
        <v>122237.556</v>
      </c>
      <c r="H33" s="153">
        <f t="shared" si="0"/>
        <v>134.06031367315623</v>
      </c>
    </row>
    <row r="34" spans="1:8" ht="20.25" customHeight="1" thickBot="1">
      <c r="A34" s="224" t="s">
        <v>198</v>
      </c>
      <c r="B34" s="194" t="s">
        <v>210</v>
      </c>
      <c r="C34" s="428"/>
      <c r="D34" s="428">
        <v>-262.228</v>
      </c>
      <c r="E34" s="220" t="e">
        <f>D34/#REF!*100</f>
        <v>#REF!</v>
      </c>
      <c r="F34" s="228" t="e">
        <f>D34-#REF!</f>
        <v>#REF!</v>
      </c>
      <c r="G34" s="219">
        <v>8537.93</v>
      </c>
      <c r="H34" s="153">
        <f t="shared" si="0"/>
        <v>-3.071329935944661</v>
      </c>
    </row>
    <row r="35" spans="1:8" ht="20.25" customHeight="1" thickBot="1">
      <c r="A35" s="224" t="s">
        <v>425</v>
      </c>
      <c r="B35" s="194" t="s">
        <v>187</v>
      </c>
      <c r="C35" s="230"/>
      <c r="D35" s="219">
        <v>405236.753</v>
      </c>
      <c r="E35" s="220"/>
      <c r="F35" s="228"/>
      <c r="G35" s="219"/>
      <c r="H35" s="153"/>
    </row>
    <row r="36" spans="1:8" ht="20.25" customHeight="1" thickBot="1">
      <c r="A36" s="225" t="s">
        <v>212</v>
      </c>
      <c r="B36" s="194" t="s">
        <v>210</v>
      </c>
      <c r="C36" s="230"/>
      <c r="D36" s="428">
        <v>-262.228</v>
      </c>
      <c r="E36" s="220" t="e">
        <f aca="true" t="shared" si="3" ref="E36:E42">D36/C36*100</f>
        <v>#DIV/0!</v>
      </c>
      <c r="F36" s="228">
        <f aca="true" t="shared" si="4" ref="F36:F42">D36-C36</f>
        <v>-262.228</v>
      </c>
      <c r="G36" s="219">
        <v>8537.93</v>
      </c>
      <c r="H36" s="153">
        <f t="shared" si="0"/>
        <v>-3.071329935944661</v>
      </c>
    </row>
    <row r="37" spans="1:8" ht="18" customHeight="1" thickBot="1">
      <c r="A37" s="225" t="s">
        <v>426</v>
      </c>
      <c r="B37" s="194" t="s">
        <v>187</v>
      </c>
      <c r="C37" s="217"/>
      <c r="D37" s="219">
        <v>405236.753</v>
      </c>
      <c r="E37" s="220" t="e">
        <f t="shared" si="3"/>
        <v>#DIV/0!</v>
      </c>
      <c r="F37" s="228">
        <f t="shared" si="4"/>
        <v>405236.753</v>
      </c>
      <c r="G37" s="219"/>
      <c r="H37" s="153" t="e">
        <f t="shared" si="0"/>
        <v>#DIV/0!</v>
      </c>
    </row>
    <row r="38" spans="1:8" ht="33.75" customHeight="1" thickBot="1">
      <c r="A38" s="226" t="s">
        <v>199</v>
      </c>
      <c r="B38" s="194" t="s">
        <v>176</v>
      </c>
      <c r="C38" s="217">
        <v>-111258.409</v>
      </c>
      <c r="D38" s="219">
        <v>-85939.629</v>
      </c>
      <c r="E38" s="220">
        <f t="shared" si="3"/>
        <v>77.24326616966094</v>
      </c>
      <c r="F38" s="228">
        <f t="shared" si="4"/>
        <v>25318.78</v>
      </c>
      <c r="G38" s="219">
        <v>-100874.869</v>
      </c>
      <c r="H38" s="153">
        <f t="shared" si="0"/>
        <v>85.19429056210224</v>
      </c>
    </row>
    <row r="39" spans="1:8" ht="38.25" customHeight="1" hidden="1">
      <c r="A39" s="58" t="s">
        <v>215</v>
      </c>
      <c r="B39" s="257" t="s">
        <v>214</v>
      </c>
      <c r="C39" s="422"/>
      <c r="D39" s="426"/>
      <c r="E39" s="99" t="e">
        <f t="shared" si="3"/>
        <v>#DIV/0!</v>
      </c>
      <c r="F39" s="231">
        <f t="shared" si="4"/>
        <v>0</v>
      </c>
      <c r="G39" s="245"/>
      <c r="H39" s="152" t="e">
        <f t="shared" si="0"/>
        <v>#DIV/0!</v>
      </c>
    </row>
    <row r="40" spans="1:8" ht="48.75" customHeight="1" hidden="1">
      <c r="A40" s="226"/>
      <c r="B40" s="106"/>
      <c r="C40" s="423"/>
      <c r="D40" s="425"/>
      <c r="E40" s="220" t="e">
        <f t="shared" si="3"/>
        <v>#DIV/0!</v>
      </c>
      <c r="F40" s="228">
        <f t="shared" si="4"/>
        <v>0</v>
      </c>
      <c r="G40" s="219"/>
      <c r="H40" s="153" t="e">
        <f t="shared" si="0"/>
        <v>#DIV/0!</v>
      </c>
    </row>
    <row r="41" spans="1:8" ht="16.5" hidden="1" thickBot="1">
      <c r="A41" s="226"/>
      <c r="B41" s="106"/>
      <c r="C41" s="423"/>
      <c r="D41" s="424"/>
      <c r="E41" s="220" t="e">
        <f t="shared" si="3"/>
        <v>#DIV/0!</v>
      </c>
      <c r="F41" s="228">
        <f t="shared" si="4"/>
        <v>0</v>
      </c>
      <c r="G41" s="229"/>
      <c r="H41" s="153" t="e">
        <f t="shared" si="0"/>
        <v>#DIV/0!</v>
      </c>
    </row>
    <row r="42" spans="1:8" ht="47.25" customHeight="1" thickBot="1">
      <c r="A42" s="58" t="s">
        <v>200</v>
      </c>
      <c r="B42" s="227" t="s">
        <v>202</v>
      </c>
      <c r="C42" s="205">
        <v>10150.113</v>
      </c>
      <c r="D42" s="215">
        <v>-127836.353</v>
      </c>
      <c r="E42" s="99">
        <f t="shared" si="3"/>
        <v>-1259.4574365822332</v>
      </c>
      <c r="F42" s="231">
        <f t="shared" si="4"/>
        <v>-137986.46600000001</v>
      </c>
      <c r="G42" s="201">
        <v>-28914.551</v>
      </c>
      <c r="H42" s="152">
        <f t="shared" si="0"/>
        <v>442.1177178231127</v>
      </c>
    </row>
    <row r="43" spans="1:8" ht="32.25" hidden="1" thickBot="1">
      <c r="A43" s="32"/>
      <c r="B43" s="221" t="s">
        <v>202</v>
      </c>
      <c r="C43" s="200"/>
      <c r="D43" s="421"/>
      <c r="E43" s="99"/>
      <c r="F43" s="231"/>
      <c r="G43" s="201"/>
      <c r="H43" s="152" t="e">
        <f t="shared" si="0"/>
        <v>#DIV/0!</v>
      </c>
    </row>
    <row r="44" spans="1:8" ht="51" customHeight="1" thickBot="1">
      <c r="A44" s="58" t="s">
        <v>201</v>
      </c>
      <c r="B44" s="227" t="s">
        <v>213</v>
      </c>
      <c r="C44" s="200"/>
      <c r="D44" s="215">
        <v>277662.628</v>
      </c>
      <c r="E44" s="99" t="e">
        <f aca="true" t="shared" si="5" ref="E44:E87">D44/C44*100</f>
        <v>#DIV/0!</v>
      </c>
      <c r="F44" s="231">
        <f aca="true" t="shared" si="6" ref="F44:F55">D44-C44</f>
        <v>277662.628</v>
      </c>
      <c r="G44" s="201">
        <v>-20376.621</v>
      </c>
      <c r="H44" s="152">
        <f t="shared" si="0"/>
        <v>-1362.6529540889044</v>
      </c>
    </row>
    <row r="45" spans="1:8" ht="16.5" hidden="1" thickBot="1">
      <c r="A45" s="32"/>
      <c r="B45" s="106"/>
      <c r="C45" s="217"/>
      <c r="D45" s="219"/>
      <c r="E45" s="220" t="e">
        <f t="shared" si="5"/>
        <v>#DIV/0!</v>
      </c>
      <c r="F45" s="228">
        <f t="shared" si="6"/>
        <v>0</v>
      </c>
      <c r="G45" s="219"/>
      <c r="H45" s="153" t="e">
        <f t="shared" si="0"/>
        <v>#DIV/0!</v>
      </c>
    </row>
    <row r="46" spans="1:8" ht="33.75" customHeight="1" thickBot="1">
      <c r="A46" s="32"/>
      <c r="B46" s="237" t="s">
        <v>203</v>
      </c>
      <c r="C46" s="217"/>
      <c r="D46" s="219"/>
      <c r="E46" s="220"/>
      <c r="F46" s="228"/>
      <c r="G46" s="219"/>
      <c r="H46" s="153"/>
    </row>
    <row r="47" spans="1:8" ht="18.75" customHeight="1" thickBot="1">
      <c r="A47" s="209"/>
      <c r="B47" s="262" t="s">
        <v>180</v>
      </c>
      <c r="C47" s="200">
        <v>-113144.564</v>
      </c>
      <c r="D47" s="201">
        <v>-84773.424</v>
      </c>
      <c r="E47" s="99">
        <f t="shared" si="5"/>
        <v>74.92487575452587</v>
      </c>
      <c r="F47" s="231">
        <f t="shared" si="6"/>
        <v>28371.14</v>
      </c>
      <c r="G47" s="201">
        <v>-106063.083</v>
      </c>
      <c r="H47" s="152">
        <f t="shared" si="0"/>
        <v>79.92736171925155</v>
      </c>
    </row>
    <row r="48" spans="1:8" ht="16.5" customHeight="1" thickBot="1">
      <c r="A48" s="210"/>
      <c r="B48" s="262" t="s">
        <v>181</v>
      </c>
      <c r="C48" s="200"/>
      <c r="D48" s="201">
        <v>-86706.084</v>
      </c>
      <c r="E48" s="99" t="e">
        <f t="shared" si="5"/>
        <v>#DIV/0!</v>
      </c>
      <c r="F48" s="253">
        <f t="shared" si="6"/>
        <v>-86706.084</v>
      </c>
      <c r="G48" s="201">
        <v>-127964.136</v>
      </c>
      <c r="H48" s="152">
        <f t="shared" si="0"/>
        <v>67.75811310131458</v>
      </c>
    </row>
    <row r="49" spans="1:8" ht="19.5" customHeight="1" thickBot="1">
      <c r="A49" s="203" t="s">
        <v>168</v>
      </c>
      <c r="B49" s="204" t="s">
        <v>183</v>
      </c>
      <c r="C49" s="200">
        <v>113144.564</v>
      </c>
      <c r="D49" s="201">
        <v>84773.424</v>
      </c>
      <c r="E49" s="99">
        <f t="shared" si="5"/>
        <v>74.92487575452587</v>
      </c>
      <c r="F49" s="231">
        <f t="shared" si="6"/>
        <v>-28371.14</v>
      </c>
      <c r="G49" s="201">
        <v>106063.083</v>
      </c>
      <c r="H49" s="152">
        <f t="shared" si="0"/>
        <v>79.92736171925155</v>
      </c>
    </row>
    <row r="50" spans="1:8" ht="21.75" customHeight="1" hidden="1">
      <c r="A50" s="203" t="s">
        <v>168</v>
      </c>
      <c r="B50" s="204" t="s">
        <v>169</v>
      </c>
      <c r="C50" s="200"/>
      <c r="D50" s="201"/>
      <c r="E50" s="99" t="e">
        <f t="shared" si="5"/>
        <v>#DIV/0!</v>
      </c>
      <c r="F50" s="231">
        <f t="shared" si="6"/>
        <v>0</v>
      </c>
      <c r="G50" s="201"/>
      <c r="H50" s="152" t="e">
        <f t="shared" si="0"/>
        <v>#DIV/0!</v>
      </c>
    </row>
    <row r="51" spans="1:8" ht="18.75" customHeight="1" thickBot="1">
      <c r="A51" s="203" t="s">
        <v>168</v>
      </c>
      <c r="B51" s="204" t="s">
        <v>184</v>
      </c>
      <c r="C51" s="233"/>
      <c r="D51" s="234">
        <v>86706.084</v>
      </c>
      <c r="E51" s="235" t="e">
        <f t="shared" si="5"/>
        <v>#DIV/0!</v>
      </c>
      <c r="F51" s="236">
        <f t="shared" si="6"/>
        <v>86706.084</v>
      </c>
      <c r="G51" s="234">
        <v>127964.136</v>
      </c>
      <c r="H51" s="152">
        <f t="shared" si="0"/>
        <v>67.75811310131458</v>
      </c>
    </row>
    <row r="52" spans="1:8" ht="32.25" customHeight="1" thickBot="1">
      <c r="A52" s="190" t="s">
        <v>204</v>
      </c>
      <c r="B52" s="186" t="s">
        <v>205</v>
      </c>
      <c r="C52" s="232"/>
      <c r="D52" s="234">
        <v>-1595.036</v>
      </c>
      <c r="E52" s="235" t="e">
        <f t="shared" si="5"/>
        <v>#DIV/0!</v>
      </c>
      <c r="F52" s="235">
        <f t="shared" si="6"/>
        <v>-1595.036</v>
      </c>
      <c r="G52" s="234">
        <v>-2591.212</v>
      </c>
      <c r="H52" s="152">
        <f t="shared" si="0"/>
        <v>61.55559637729372</v>
      </c>
    </row>
    <row r="53" spans="1:8" ht="33.75" customHeight="1" thickBot="1">
      <c r="A53" s="190" t="s">
        <v>204</v>
      </c>
      <c r="B53" s="186" t="s">
        <v>206</v>
      </c>
      <c r="C53" s="244"/>
      <c r="D53" s="234">
        <v>-1595.036</v>
      </c>
      <c r="E53" s="235" t="e">
        <f t="shared" si="5"/>
        <v>#DIV/0!</v>
      </c>
      <c r="F53" s="236">
        <f t="shared" si="6"/>
        <v>-1595.036</v>
      </c>
      <c r="G53" s="234">
        <v>-2591.212</v>
      </c>
      <c r="H53" s="152">
        <f t="shared" si="0"/>
        <v>61.55559637729372</v>
      </c>
    </row>
    <row r="54" spans="1:8" ht="18.75" customHeight="1" thickBot="1">
      <c r="A54" s="191" t="s">
        <v>207</v>
      </c>
      <c r="B54" s="192" t="s">
        <v>172</v>
      </c>
      <c r="C54" s="242"/>
      <c r="D54" s="238">
        <v>6647.574</v>
      </c>
      <c r="E54" s="251" t="e">
        <f t="shared" si="5"/>
        <v>#DIV/0!</v>
      </c>
      <c r="F54" s="252">
        <f t="shared" si="6"/>
        <v>6647.574</v>
      </c>
      <c r="G54" s="238">
        <v>5225.701</v>
      </c>
      <c r="H54" s="153">
        <f t="shared" si="0"/>
        <v>127.20922991958399</v>
      </c>
    </row>
    <row r="55" spans="1:8" ht="20.25" customHeight="1" thickBot="1">
      <c r="A55" s="193" t="s">
        <v>208</v>
      </c>
      <c r="B55" s="194" t="s">
        <v>174</v>
      </c>
      <c r="C55" s="242"/>
      <c r="D55" s="196">
        <v>7927.173</v>
      </c>
      <c r="E55" s="251" t="e">
        <f t="shared" si="5"/>
        <v>#DIV/0!</v>
      </c>
      <c r="F55" s="252">
        <f t="shared" si="6"/>
        <v>7927.173</v>
      </c>
      <c r="G55" s="196">
        <v>6647.574</v>
      </c>
      <c r="H55" s="153">
        <f t="shared" si="0"/>
        <v>119.24911253338438</v>
      </c>
    </row>
    <row r="56" spans="1:8" ht="16.5" customHeight="1" thickBot="1">
      <c r="A56" s="218">
        <v>205300</v>
      </c>
      <c r="B56" s="263" t="s">
        <v>210</v>
      </c>
      <c r="C56" s="195"/>
      <c r="D56" s="196">
        <v>-315.438</v>
      </c>
      <c r="E56" s="251" t="e">
        <f>#REF!/C56*100</f>
        <v>#REF!</v>
      </c>
      <c r="F56" s="251" t="e">
        <f>#REF!-C56</f>
        <v>#REF!</v>
      </c>
      <c r="G56" s="196">
        <v>-1169.338</v>
      </c>
      <c r="H56" s="260" t="e">
        <f>#REF!/G56*100</f>
        <v>#REF!</v>
      </c>
    </row>
    <row r="57" spans="1:8" ht="16.5" customHeight="1" thickBot="1">
      <c r="A57" s="218">
        <v>205300</v>
      </c>
      <c r="B57" s="263" t="s">
        <v>187</v>
      </c>
      <c r="C57" s="195"/>
      <c r="D57" s="196">
        <v>-315.438</v>
      </c>
      <c r="E57" s="251" t="e">
        <f>D56/C57*100</f>
        <v>#DIV/0!</v>
      </c>
      <c r="F57" s="251">
        <f>D56-C57</f>
        <v>-315.438</v>
      </c>
      <c r="G57" s="196">
        <v>-1169.338</v>
      </c>
      <c r="H57" s="260">
        <f>D56/G57*100</f>
        <v>26.97577603738183</v>
      </c>
    </row>
    <row r="58" spans="1:8" ht="16.5" customHeight="1" thickBot="1">
      <c r="A58" s="241" t="s">
        <v>427</v>
      </c>
      <c r="B58" s="194" t="s">
        <v>428</v>
      </c>
      <c r="C58" s="195"/>
      <c r="D58" s="196">
        <v>-3.21</v>
      </c>
      <c r="E58" s="251"/>
      <c r="F58" s="251"/>
      <c r="G58" s="196">
        <v>10.548</v>
      </c>
      <c r="H58" s="260"/>
    </row>
    <row r="59" spans="1:8" ht="16.5" customHeight="1" thickBot="1">
      <c r="A59" s="241" t="s">
        <v>427</v>
      </c>
      <c r="B59" s="194" t="s">
        <v>429</v>
      </c>
      <c r="C59" s="195"/>
      <c r="D59" s="196">
        <v>-3.21</v>
      </c>
      <c r="E59" s="251"/>
      <c r="F59" s="251"/>
      <c r="G59" s="196">
        <v>10.548</v>
      </c>
      <c r="H59" s="260"/>
    </row>
    <row r="60" spans="1:8" ht="19.5" customHeight="1" thickBot="1">
      <c r="A60" s="193" t="s">
        <v>209</v>
      </c>
      <c r="B60" s="263" t="s">
        <v>210</v>
      </c>
      <c r="C60" s="242"/>
      <c r="D60" s="196">
        <v>-312.227</v>
      </c>
      <c r="E60" s="251" t="e">
        <f>D57/C60*100</f>
        <v>#DIV/0!</v>
      </c>
      <c r="F60" s="251">
        <f>D57-C60</f>
        <v>-315.438</v>
      </c>
      <c r="G60" s="196">
        <v>-1179.887</v>
      </c>
      <c r="H60" s="260">
        <f>D57/G60*100</f>
        <v>26.73459407553435</v>
      </c>
    </row>
    <row r="61" spans="1:8" ht="20.25" customHeight="1" thickBot="1">
      <c r="A61" s="193" t="s">
        <v>209</v>
      </c>
      <c r="B61" s="263" t="s">
        <v>187</v>
      </c>
      <c r="C61" s="242"/>
      <c r="D61" s="196">
        <v>-312.227</v>
      </c>
      <c r="E61" s="251" t="e">
        <f>D60/C61*100</f>
        <v>#DIV/0!</v>
      </c>
      <c r="F61" s="251">
        <f>D60-C61</f>
        <v>-312.227</v>
      </c>
      <c r="G61" s="196">
        <v>-1179.887</v>
      </c>
      <c r="H61" s="260">
        <f>D60/G61*100</f>
        <v>26.462449370151546</v>
      </c>
    </row>
    <row r="62" spans="1:8" ht="48.75" customHeight="1" thickBot="1">
      <c r="A62" s="203" t="s">
        <v>413</v>
      </c>
      <c r="B62" s="204" t="s">
        <v>414</v>
      </c>
      <c r="C62" s="242"/>
      <c r="D62" s="196"/>
      <c r="E62" s="251"/>
      <c r="F62" s="251"/>
      <c r="G62" s="196">
        <v>1700</v>
      </c>
      <c r="H62" s="260"/>
    </row>
    <row r="63" spans="1:8" ht="20.25" customHeight="1" thickBot="1">
      <c r="A63" s="203" t="s">
        <v>415</v>
      </c>
      <c r="B63" s="204" t="s">
        <v>416</v>
      </c>
      <c r="C63" s="242"/>
      <c r="D63" s="196"/>
      <c r="E63" s="251"/>
      <c r="F63" s="251"/>
      <c r="G63" s="196">
        <v>1700</v>
      </c>
      <c r="H63" s="260"/>
    </row>
    <row r="64" spans="1:8" ht="41.25" customHeight="1" thickBot="1">
      <c r="A64" s="417" t="s">
        <v>417</v>
      </c>
      <c r="B64" s="257" t="s">
        <v>418</v>
      </c>
      <c r="C64" s="242"/>
      <c r="D64" s="196"/>
      <c r="E64" s="251"/>
      <c r="F64" s="251"/>
      <c r="G64" s="196">
        <v>-1700</v>
      </c>
      <c r="H64" s="260"/>
    </row>
    <row r="65" spans="1:8" ht="20.25" customHeight="1" thickBot="1">
      <c r="A65" s="417" t="s">
        <v>419</v>
      </c>
      <c r="B65" s="204" t="s">
        <v>420</v>
      </c>
      <c r="C65" s="242"/>
      <c r="D65" s="196"/>
      <c r="E65" s="251"/>
      <c r="F65" s="251"/>
      <c r="G65" s="196">
        <v>-1700</v>
      </c>
      <c r="H65" s="260"/>
    </row>
    <row r="66" spans="1:8" ht="30.75" customHeight="1" thickBot="1">
      <c r="A66" s="239" t="s">
        <v>170</v>
      </c>
      <c r="B66" s="186" t="s">
        <v>185</v>
      </c>
      <c r="C66" s="200">
        <v>113144.564</v>
      </c>
      <c r="D66" s="419">
        <v>86368.461</v>
      </c>
      <c r="E66" s="235">
        <f>D61/C66*100</f>
        <v>-0.27595404406702206</v>
      </c>
      <c r="F66" s="235">
        <f>D61-C66</f>
        <v>-113456.791</v>
      </c>
      <c r="G66" s="419">
        <v>108654.295</v>
      </c>
      <c r="H66" s="152">
        <f>D61/G66*100</f>
        <v>-0.2873581757628633</v>
      </c>
    </row>
    <row r="67" spans="1:8" ht="31.5" customHeight="1" thickBot="1">
      <c r="A67" s="239" t="s">
        <v>170</v>
      </c>
      <c r="B67" s="186" t="s">
        <v>186</v>
      </c>
      <c r="C67" s="233"/>
      <c r="D67" s="234">
        <v>88301.121</v>
      </c>
      <c r="E67" s="235" t="e">
        <f t="shared" si="5"/>
        <v>#DIV/0!</v>
      </c>
      <c r="F67" s="235">
        <f aca="true" t="shared" si="7" ref="F67:F102">D67-C67</f>
        <v>88301.121</v>
      </c>
      <c r="G67" s="234">
        <v>130555.348</v>
      </c>
      <c r="H67" s="152">
        <f t="shared" si="0"/>
        <v>67.63500871676278</v>
      </c>
    </row>
    <row r="68" spans="1:8" ht="20.25" customHeight="1" thickBot="1">
      <c r="A68" s="191" t="s">
        <v>171</v>
      </c>
      <c r="B68" s="192" t="s">
        <v>172</v>
      </c>
      <c r="C68" s="195">
        <v>1886.155</v>
      </c>
      <c r="D68" s="196">
        <v>3932.039</v>
      </c>
      <c r="E68" s="251">
        <f t="shared" si="5"/>
        <v>208.46849808207705</v>
      </c>
      <c r="F68" s="251">
        <f t="shared" si="7"/>
        <v>2045.8840000000002</v>
      </c>
      <c r="G68" s="196">
        <v>12002.801</v>
      </c>
      <c r="H68" s="153">
        <f t="shared" si="0"/>
        <v>32.75934508953369</v>
      </c>
    </row>
    <row r="69" spans="1:8" ht="19.5" customHeight="1" thickBot="1">
      <c r="A69" s="193" t="s">
        <v>173</v>
      </c>
      <c r="B69" s="194" t="s">
        <v>174</v>
      </c>
      <c r="C69" s="195"/>
      <c r="D69" s="196">
        <v>3762.302</v>
      </c>
      <c r="E69" s="251" t="e">
        <f t="shared" si="5"/>
        <v>#DIV/0!</v>
      </c>
      <c r="F69" s="251">
        <f t="shared" si="7"/>
        <v>3762.302</v>
      </c>
      <c r="G69" s="196">
        <v>3932.039</v>
      </c>
      <c r="H69" s="153">
        <f t="shared" si="0"/>
        <v>95.68323203304952</v>
      </c>
    </row>
    <row r="70" spans="1:8" ht="19.5" customHeight="1" thickBot="1">
      <c r="A70" s="240" t="s">
        <v>211</v>
      </c>
      <c r="B70" s="194" t="s">
        <v>210</v>
      </c>
      <c r="C70" s="195"/>
      <c r="D70" s="196">
        <v>259.095</v>
      </c>
      <c r="E70" s="251" t="e">
        <f t="shared" si="5"/>
        <v>#DIV/0!</v>
      </c>
      <c r="F70" s="251">
        <f t="shared" si="7"/>
        <v>259.095</v>
      </c>
      <c r="G70" s="196">
        <v>-291.335</v>
      </c>
      <c r="H70" s="153">
        <f t="shared" si="0"/>
        <v>-88.93370175227831</v>
      </c>
    </row>
    <row r="71" spans="1:8" ht="18.75" customHeight="1" thickBot="1">
      <c r="A71" s="240" t="s">
        <v>211</v>
      </c>
      <c r="B71" s="194" t="s">
        <v>187</v>
      </c>
      <c r="C71" s="195"/>
      <c r="D71" s="196">
        <v>2191.755</v>
      </c>
      <c r="E71" s="251" t="e">
        <f t="shared" si="5"/>
        <v>#DIV/0!</v>
      </c>
      <c r="F71" s="251">
        <f t="shared" si="7"/>
        <v>2191.755</v>
      </c>
      <c r="G71" s="196">
        <v>21609.719</v>
      </c>
      <c r="H71" s="153">
        <f t="shared" si="0"/>
        <v>10.142450255831648</v>
      </c>
    </row>
    <row r="72" spans="1:8" ht="18.75" customHeight="1" thickBot="1">
      <c r="A72" s="240" t="s">
        <v>188</v>
      </c>
      <c r="B72" s="194" t="s">
        <v>210</v>
      </c>
      <c r="C72" s="195"/>
      <c r="D72" s="196">
        <v>259.095</v>
      </c>
      <c r="E72" s="251" t="e">
        <f t="shared" si="5"/>
        <v>#DIV/0!</v>
      </c>
      <c r="F72" s="251">
        <f t="shared" si="7"/>
        <v>259.095</v>
      </c>
      <c r="G72" s="196">
        <v>-291.335</v>
      </c>
      <c r="H72" s="153">
        <f t="shared" si="0"/>
        <v>-88.93370175227831</v>
      </c>
    </row>
    <row r="73" spans="1:8" ht="20.25" customHeight="1" thickBot="1">
      <c r="A73" s="240" t="s">
        <v>188</v>
      </c>
      <c r="B73" s="194" t="s">
        <v>187</v>
      </c>
      <c r="C73" s="195"/>
      <c r="D73" s="196">
        <v>2191.755</v>
      </c>
      <c r="E73" s="251" t="e">
        <f t="shared" si="5"/>
        <v>#DIV/0!</v>
      </c>
      <c r="F73" s="251">
        <f t="shared" si="7"/>
        <v>2191.755</v>
      </c>
      <c r="G73" s="196">
        <v>21609.719</v>
      </c>
      <c r="H73" s="153">
        <f t="shared" si="0"/>
        <v>10.142450255831648</v>
      </c>
    </row>
    <row r="74" spans="1:8" ht="33" customHeight="1" thickBot="1">
      <c r="A74" s="30" t="s">
        <v>175</v>
      </c>
      <c r="B74" s="194" t="s">
        <v>176</v>
      </c>
      <c r="C74" s="195">
        <v>11258.409</v>
      </c>
      <c r="D74" s="196">
        <v>85939.629</v>
      </c>
      <c r="E74" s="251">
        <f t="shared" si="5"/>
        <v>763.3372441878778</v>
      </c>
      <c r="F74" s="251">
        <f t="shared" si="7"/>
        <v>74681.22</v>
      </c>
      <c r="G74" s="196">
        <v>100874.869</v>
      </c>
      <c r="H74" s="153">
        <f t="shared" si="0"/>
        <v>85.19429056210224</v>
      </c>
    </row>
    <row r="75" spans="1:8" ht="31.5" customHeight="1" thickBot="1">
      <c r="A75" s="198" t="s">
        <v>177</v>
      </c>
      <c r="B75" s="199" t="s">
        <v>189</v>
      </c>
      <c r="C75" s="200">
        <v>113144.564</v>
      </c>
      <c r="D75" s="234">
        <v>84773.424</v>
      </c>
      <c r="E75" s="235">
        <f t="shared" si="5"/>
        <v>74.92487575452587</v>
      </c>
      <c r="F75" s="254">
        <f t="shared" si="7"/>
        <v>-28371.14</v>
      </c>
      <c r="G75" s="234">
        <v>106063.083</v>
      </c>
      <c r="H75" s="152">
        <f t="shared" si="0"/>
        <v>79.92736171925155</v>
      </c>
    </row>
    <row r="76" spans="1:8" ht="32.25" customHeight="1" thickBot="1">
      <c r="A76" s="198" t="s">
        <v>190</v>
      </c>
      <c r="B76" s="199" t="s">
        <v>191</v>
      </c>
      <c r="C76" s="233"/>
      <c r="D76" s="234">
        <v>86706.084</v>
      </c>
      <c r="E76" s="235" t="e">
        <f t="shared" si="5"/>
        <v>#DIV/0!</v>
      </c>
      <c r="F76" s="188">
        <f t="shared" si="7"/>
        <v>86706.084</v>
      </c>
      <c r="G76" s="234">
        <v>127964.136</v>
      </c>
      <c r="H76" s="152">
        <f t="shared" si="0"/>
        <v>67.75811310131458</v>
      </c>
    </row>
    <row r="77" spans="1:8" ht="21" customHeight="1" thickBot="1">
      <c r="A77" s="185" t="s">
        <v>178</v>
      </c>
      <c r="B77" s="186" t="s">
        <v>192</v>
      </c>
      <c r="C77" s="233">
        <v>113144.564</v>
      </c>
      <c r="D77" s="234">
        <v>84773.424</v>
      </c>
      <c r="E77" s="99">
        <f t="shared" si="5"/>
        <v>74.92487575452587</v>
      </c>
      <c r="F77" s="246">
        <f t="shared" si="7"/>
        <v>-28371.14</v>
      </c>
      <c r="G77" s="234">
        <v>106063.083</v>
      </c>
      <c r="H77" s="152">
        <f t="shared" si="0"/>
        <v>79.92736171925155</v>
      </c>
    </row>
    <row r="78" spans="1:8" ht="19.5" customHeight="1" thickBot="1">
      <c r="A78" s="185" t="s">
        <v>178</v>
      </c>
      <c r="B78" s="186" t="s">
        <v>193</v>
      </c>
      <c r="C78" s="233"/>
      <c r="D78" s="234">
        <v>86706.084</v>
      </c>
      <c r="E78" s="99" t="e">
        <f t="shared" si="5"/>
        <v>#DIV/0!</v>
      </c>
      <c r="F78" s="246">
        <f t="shared" si="7"/>
        <v>86706.084</v>
      </c>
      <c r="G78" s="234">
        <v>127964.136</v>
      </c>
      <c r="H78" s="152">
        <f t="shared" si="0"/>
        <v>67.75811310131458</v>
      </c>
    </row>
    <row r="79" spans="1:8" ht="18.75" customHeight="1" hidden="1">
      <c r="A79" s="202" t="s">
        <v>179</v>
      </c>
      <c r="B79" s="199" t="s">
        <v>194</v>
      </c>
      <c r="C79" s="200"/>
      <c r="D79" s="201"/>
      <c r="E79" s="99" t="e">
        <f t="shared" si="5"/>
        <v>#DIV/0!</v>
      </c>
      <c r="F79" s="246">
        <f t="shared" si="7"/>
        <v>0</v>
      </c>
      <c r="G79" s="201"/>
      <c r="H79" s="151" t="e">
        <f t="shared" si="0"/>
        <v>#DIV/0!</v>
      </c>
    </row>
    <row r="80" spans="1:8" ht="55.5" customHeight="1" thickBot="1">
      <c r="A80" s="203" t="s">
        <v>421</v>
      </c>
      <c r="B80" s="204" t="s">
        <v>414</v>
      </c>
      <c r="C80" s="200"/>
      <c r="D80" s="201"/>
      <c r="E80" s="99"/>
      <c r="F80" s="246"/>
      <c r="G80" s="201">
        <v>1700</v>
      </c>
      <c r="H80" s="151"/>
    </row>
    <row r="81" spans="1:8" ht="18.75" customHeight="1" thickBot="1">
      <c r="A81" s="203" t="s">
        <v>422</v>
      </c>
      <c r="B81" s="204" t="s">
        <v>416</v>
      </c>
      <c r="C81" s="200"/>
      <c r="D81" s="201"/>
      <c r="E81" s="99"/>
      <c r="F81" s="246"/>
      <c r="G81" s="201">
        <v>1700</v>
      </c>
      <c r="H81" s="151"/>
    </row>
    <row r="82" spans="1:8" ht="30" customHeight="1" thickBot="1">
      <c r="A82" s="203" t="s">
        <v>423</v>
      </c>
      <c r="B82" s="257" t="s">
        <v>418</v>
      </c>
      <c r="C82" s="200"/>
      <c r="D82" s="201"/>
      <c r="E82" s="99"/>
      <c r="F82" s="246"/>
      <c r="G82" s="201">
        <v>-1700</v>
      </c>
      <c r="H82" s="151"/>
    </row>
    <row r="83" spans="1:8" ht="18.75" customHeight="1" thickBot="1">
      <c r="A83" s="203" t="s">
        <v>424</v>
      </c>
      <c r="B83" s="204" t="s">
        <v>420</v>
      </c>
      <c r="C83" s="200"/>
      <c r="D83" s="201"/>
      <c r="E83" s="99"/>
      <c r="F83" s="246"/>
      <c r="G83" s="201">
        <v>-1700</v>
      </c>
      <c r="H83" s="151"/>
    </row>
    <row r="84" spans="1:8" ht="18.75" customHeight="1" thickBot="1">
      <c r="A84" s="202" t="s">
        <v>179</v>
      </c>
      <c r="B84" s="199" t="s">
        <v>194</v>
      </c>
      <c r="C84" s="233">
        <v>113144.564</v>
      </c>
      <c r="D84" s="234">
        <v>84773.424</v>
      </c>
      <c r="E84" s="235">
        <f t="shared" si="5"/>
        <v>74.92487575452587</v>
      </c>
      <c r="F84" s="188">
        <f t="shared" si="7"/>
        <v>-28371.14</v>
      </c>
      <c r="G84" s="234">
        <v>106063.083</v>
      </c>
      <c r="H84" s="152">
        <f t="shared" si="0"/>
        <v>79.92736171925155</v>
      </c>
    </row>
    <row r="85" spans="1:8" ht="16.5" customHeight="1" thickBot="1">
      <c r="A85" s="202" t="s">
        <v>179</v>
      </c>
      <c r="B85" s="199" t="s">
        <v>195</v>
      </c>
      <c r="C85" s="233"/>
      <c r="D85" s="234">
        <v>86706.084</v>
      </c>
      <c r="E85" s="235" t="e">
        <f t="shared" si="5"/>
        <v>#DIV/0!</v>
      </c>
      <c r="F85" s="188">
        <f t="shared" si="7"/>
        <v>86706.084</v>
      </c>
      <c r="G85" s="234">
        <v>127964.136</v>
      </c>
      <c r="H85" s="152">
        <f t="shared" si="0"/>
        <v>67.75811310131458</v>
      </c>
    </row>
    <row r="86" spans="1:8" ht="20.25" customHeight="1" thickBot="1">
      <c r="A86" s="222" t="s">
        <v>196</v>
      </c>
      <c r="B86" s="192" t="s">
        <v>172</v>
      </c>
      <c r="C86" s="195">
        <v>1886.155</v>
      </c>
      <c r="D86" s="196">
        <v>10579.614</v>
      </c>
      <c r="E86" s="251">
        <f t="shared" si="5"/>
        <v>560.909045120894</v>
      </c>
      <c r="F86" s="251">
        <f t="shared" si="7"/>
        <v>8693.458999999999</v>
      </c>
      <c r="G86" s="196">
        <v>17228.501</v>
      </c>
      <c r="H86" s="153">
        <f t="shared" si="0"/>
        <v>61.407629137323084</v>
      </c>
    </row>
    <row r="87" spans="1:8" ht="17.25" customHeight="1" thickBot="1">
      <c r="A87" s="223" t="s">
        <v>197</v>
      </c>
      <c r="B87" s="194" t="s">
        <v>174</v>
      </c>
      <c r="C87" s="195"/>
      <c r="D87" s="196">
        <v>11689.475</v>
      </c>
      <c r="E87" s="251" t="e">
        <f t="shared" si="5"/>
        <v>#DIV/0!</v>
      </c>
      <c r="F87" s="248">
        <f t="shared" si="7"/>
        <v>11689.475</v>
      </c>
      <c r="G87" s="196">
        <v>10579.614</v>
      </c>
      <c r="H87" s="153">
        <f t="shared" si="0"/>
        <v>110.4905623210828</v>
      </c>
    </row>
    <row r="88" spans="1:8" ht="16.5" hidden="1" thickBot="1">
      <c r="A88" s="224" t="s">
        <v>198</v>
      </c>
      <c r="B88" s="194" t="s">
        <v>187</v>
      </c>
      <c r="C88" s="242"/>
      <c r="D88" s="238"/>
      <c r="E88" s="258">
        <f>ROUND(IF(D88=0,0,D88/C88),3)</f>
        <v>0</v>
      </c>
      <c r="F88" s="248">
        <f t="shared" si="7"/>
        <v>0</v>
      </c>
      <c r="G88" s="238"/>
      <c r="H88" s="152" t="e">
        <f t="shared" si="0"/>
        <v>#DIV/0!</v>
      </c>
    </row>
    <row r="89" spans="1:8" ht="16.5" thickBot="1">
      <c r="A89" s="225" t="s">
        <v>198</v>
      </c>
      <c r="B89" s="194" t="s">
        <v>210</v>
      </c>
      <c r="C89" s="233"/>
      <c r="D89" s="196">
        <v>-56.343</v>
      </c>
      <c r="E89" s="251" t="e">
        <f aca="true" t="shared" si="8" ref="E89:E102">D89/C89*100</f>
        <v>#DIV/0!</v>
      </c>
      <c r="F89" s="247">
        <f t="shared" si="7"/>
        <v>-56.343</v>
      </c>
      <c r="G89" s="196">
        <v>-1460.673</v>
      </c>
      <c r="H89" s="260">
        <f t="shared" si="0"/>
        <v>3.857331517731895</v>
      </c>
    </row>
    <row r="90" spans="1:8" ht="16.5" customHeight="1" thickBot="1">
      <c r="A90" s="225" t="s">
        <v>198</v>
      </c>
      <c r="B90" s="194" t="s">
        <v>187</v>
      </c>
      <c r="C90" s="243"/>
      <c r="D90" s="243">
        <v>1876.317</v>
      </c>
      <c r="E90" s="251" t="e">
        <f t="shared" si="8"/>
        <v>#DIV/0!</v>
      </c>
      <c r="F90" s="248">
        <f t="shared" si="7"/>
        <v>1876.317</v>
      </c>
      <c r="G90" s="243">
        <v>20440.38</v>
      </c>
      <c r="H90" s="260">
        <f t="shared" si="0"/>
        <v>9.179462417039213</v>
      </c>
    </row>
    <row r="91" spans="1:8" ht="16.5" customHeight="1" thickBot="1">
      <c r="A91" s="241" t="s">
        <v>425</v>
      </c>
      <c r="B91" s="194" t="s">
        <v>428</v>
      </c>
      <c r="C91" s="243"/>
      <c r="D91" s="420">
        <v>-3.21</v>
      </c>
      <c r="E91" s="251" t="e">
        <f t="shared" si="8"/>
        <v>#DIV/0!</v>
      </c>
      <c r="F91" s="248">
        <f t="shared" si="7"/>
        <v>-3.21</v>
      </c>
      <c r="G91" s="420">
        <v>10.548</v>
      </c>
      <c r="H91" s="260"/>
    </row>
    <row r="92" spans="1:8" ht="16.5" customHeight="1" thickBot="1">
      <c r="A92" s="241" t="s">
        <v>425</v>
      </c>
      <c r="B92" s="194" t="s">
        <v>429</v>
      </c>
      <c r="C92" s="243"/>
      <c r="D92" s="420">
        <v>-3.21</v>
      </c>
      <c r="E92" s="251" t="e">
        <f t="shared" si="8"/>
        <v>#DIV/0!</v>
      </c>
      <c r="F92" s="248">
        <f t="shared" si="7"/>
        <v>-3.21</v>
      </c>
      <c r="G92" s="420">
        <v>10.548</v>
      </c>
      <c r="H92" s="260"/>
    </row>
    <row r="93" spans="1:8" ht="16.5" customHeight="1" thickBot="1">
      <c r="A93" s="241" t="s">
        <v>212</v>
      </c>
      <c r="B93" s="194" t="s">
        <v>210</v>
      </c>
      <c r="C93" s="243"/>
      <c r="D93" s="196">
        <v>-53.132</v>
      </c>
      <c r="E93" s="160" t="e">
        <f t="shared" si="8"/>
        <v>#DIV/0!</v>
      </c>
      <c r="F93" s="248">
        <f t="shared" si="7"/>
        <v>-53.132</v>
      </c>
      <c r="G93" s="196">
        <v>-1471.222</v>
      </c>
      <c r="H93" s="260">
        <f t="shared" si="0"/>
        <v>3.6114196225994446</v>
      </c>
    </row>
    <row r="94" spans="1:8" ht="16.5" customHeight="1" thickBot="1">
      <c r="A94" s="241" t="s">
        <v>212</v>
      </c>
      <c r="B94" s="194" t="s">
        <v>187</v>
      </c>
      <c r="C94" s="243"/>
      <c r="D94" s="243">
        <v>1879.528</v>
      </c>
      <c r="E94" s="251" t="e">
        <f t="shared" si="8"/>
        <v>#DIV/0!</v>
      </c>
      <c r="F94" s="248">
        <f t="shared" si="7"/>
        <v>1879.528</v>
      </c>
      <c r="G94" s="243">
        <v>20429.832</v>
      </c>
      <c r="H94" s="153">
        <f t="shared" si="0"/>
        <v>9.199919020381568</v>
      </c>
    </row>
    <row r="95" spans="1:8" ht="29.25" customHeight="1" thickBot="1">
      <c r="A95" s="226" t="s">
        <v>199</v>
      </c>
      <c r="B95" s="194" t="s">
        <v>176</v>
      </c>
      <c r="C95" s="195">
        <v>111258.409</v>
      </c>
      <c r="D95" s="196">
        <v>85939.629</v>
      </c>
      <c r="E95" s="251">
        <f t="shared" si="8"/>
        <v>77.24326616966094</v>
      </c>
      <c r="F95" s="248">
        <f t="shared" si="7"/>
        <v>-25318.78</v>
      </c>
      <c r="G95" s="196">
        <v>100874.869</v>
      </c>
      <c r="H95" s="153">
        <f t="shared" si="0"/>
        <v>85.19429056210224</v>
      </c>
    </row>
    <row r="96" spans="1:8" ht="16.5" hidden="1" thickBot="1">
      <c r="A96" s="226"/>
      <c r="B96" s="106"/>
      <c r="C96" s="233">
        <v>167158.859</v>
      </c>
      <c r="D96" s="234"/>
      <c r="E96" s="251">
        <f t="shared" si="8"/>
        <v>0</v>
      </c>
      <c r="F96" s="188">
        <f t="shared" si="7"/>
        <v>-167158.859</v>
      </c>
      <c r="G96" s="234"/>
      <c r="H96" s="152" t="e">
        <f t="shared" si="0"/>
        <v>#DIV/0!</v>
      </c>
    </row>
    <row r="97" spans="1:8" ht="16.5" hidden="1" thickBot="1">
      <c r="A97" s="226"/>
      <c r="B97" s="106"/>
      <c r="C97" s="233"/>
      <c r="D97" s="234"/>
      <c r="E97" s="235" t="e">
        <f t="shared" si="8"/>
        <v>#DIV/0!</v>
      </c>
      <c r="F97" s="188">
        <f t="shared" si="7"/>
        <v>0</v>
      </c>
      <c r="G97" s="234"/>
      <c r="H97" s="152" t="e">
        <f t="shared" si="0"/>
        <v>#DIV/0!</v>
      </c>
    </row>
    <row r="98" spans="1:8" ht="22.5" customHeight="1" hidden="1">
      <c r="A98" s="226"/>
      <c r="B98" s="106"/>
      <c r="C98" s="233"/>
      <c r="D98" s="234"/>
      <c r="E98" s="235" t="e">
        <f t="shared" si="8"/>
        <v>#DIV/0!</v>
      </c>
      <c r="F98" s="187">
        <f t="shared" si="7"/>
        <v>0</v>
      </c>
      <c r="G98" s="234"/>
      <c r="H98" s="152" t="e">
        <f t="shared" si="0"/>
        <v>#DIV/0!</v>
      </c>
    </row>
    <row r="99" spans="1:8" ht="45" customHeight="1" thickBot="1">
      <c r="A99" s="58" t="s">
        <v>200</v>
      </c>
      <c r="B99" s="227" t="s">
        <v>202</v>
      </c>
      <c r="C99" s="233">
        <v>113144.564</v>
      </c>
      <c r="D99" s="234">
        <v>84773.424</v>
      </c>
      <c r="E99" s="99">
        <f t="shared" si="8"/>
        <v>74.92487575452587</v>
      </c>
      <c r="F99" s="91">
        <f t="shared" si="7"/>
        <v>-28371.14</v>
      </c>
      <c r="G99" s="234">
        <v>106063.083</v>
      </c>
      <c r="H99" s="152">
        <f t="shared" si="0"/>
        <v>79.92736171925155</v>
      </c>
    </row>
    <row r="100" spans="1:8" ht="45.75" customHeight="1" thickBot="1">
      <c r="A100" s="58" t="s">
        <v>201</v>
      </c>
      <c r="B100" s="227" t="s">
        <v>213</v>
      </c>
      <c r="C100" s="274"/>
      <c r="D100" s="234">
        <v>86706.084</v>
      </c>
      <c r="E100" s="275" t="e">
        <f t="shared" si="8"/>
        <v>#DIV/0!</v>
      </c>
      <c r="F100" s="276">
        <f t="shared" si="7"/>
        <v>86706.084</v>
      </c>
      <c r="G100" s="234">
        <v>127964.136</v>
      </c>
      <c r="H100" s="277">
        <f t="shared" si="0"/>
        <v>67.75811310131458</v>
      </c>
    </row>
    <row r="101" spans="1:8" ht="50.25" customHeight="1" hidden="1">
      <c r="A101" s="32"/>
      <c r="B101" s="221"/>
      <c r="C101" s="128"/>
      <c r="D101" s="268"/>
      <c r="E101" s="269" t="e">
        <f t="shared" si="8"/>
        <v>#DIV/0!</v>
      </c>
      <c r="F101" s="270">
        <f t="shared" si="7"/>
        <v>0</v>
      </c>
      <c r="G101" s="268"/>
      <c r="H101" s="259" t="e">
        <f t="shared" si="0"/>
        <v>#DIV/0!</v>
      </c>
    </row>
    <row r="102" spans="1:8" ht="30.75" customHeight="1" hidden="1">
      <c r="A102" s="32"/>
      <c r="B102" s="78"/>
      <c r="C102" s="126"/>
      <c r="D102" s="19"/>
      <c r="E102" s="18" t="e">
        <f t="shared" si="8"/>
        <v>#DIV/0!</v>
      </c>
      <c r="F102" s="86">
        <f t="shared" si="7"/>
        <v>0</v>
      </c>
      <c r="G102" s="19"/>
      <c r="H102" s="153" t="e">
        <f t="shared" si="0"/>
        <v>#DIV/0!</v>
      </c>
    </row>
    <row r="103" spans="1:8" ht="46.5" customHeight="1" hidden="1">
      <c r="A103" s="32"/>
      <c r="B103" s="79"/>
      <c r="C103" s="126"/>
      <c r="D103" s="19"/>
      <c r="E103" s="160" t="e">
        <f>D103/C103*100</f>
        <v>#DIV/0!</v>
      </c>
      <c r="F103" s="86">
        <f>D103-C103</f>
        <v>0</v>
      </c>
      <c r="G103" s="19"/>
      <c r="H103" s="153" t="e">
        <f t="shared" si="0"/>
        <v>#DIV/0!</v>
      </c>
    </row>
    <row r="104" spans="1:8" ht="15.75" hidden="1">
      <c r="A104" s="74" t="s">
        <v>134</v>
      </c>
      <c r="B104" s="113" t="s">
        <v>135</v>
      </c>
      <c r="C104" s="132"/>
      <c r="D104" s="73"/>
      <c r="E104" s="22"/>
      <c r="F104" s="92"/>
      <c r="G104" s="73"/>
      <c r="H104" s="151" t="e">
        <f t="shared" si="0"/>
        <v>#DIV/0!</v>
      </c>
    </row>
    <row r="105" spans="1:8" ht="47.25" hidden="1">
      <c r="A105" s="63" t="s">
        <v>129</v>
      </c>
      <c r="B105" s="114" t="s">
        <v>130</v>
      </c>
      <c r="C105" s="133"/>
      <c r="D105" s="64"/>
      <c r="E105" s="65" t="e">
        <f aca="true" t="shared" si="9" ref="E105:E114">D105/C105*100</f>
        <v>#DIV/0!</v>
      </c>
      <c r="F105" s="93">
        <f aca="true" t="shared" si="10" ref="F105:F114">D105-C105</f>
        <v>0</v>
      </c>
      <c r="G105" s="64"/>
      <c r="H105" s="151" t="e">
        <f t="shared" si="0"/>
        <v>#DIV/0!</v>
      </c>
    </row>
    <row r="106" spans="1:8" ht="22.5" customHeight="1" hidden="1">
      <c r="A106" s="28"/>
      <c r="B106" s="105"/>
      <c r="C106" s="125"/>
      <c r="D106" s="66"/>
      <c r="E106" s="16" t="e">
        <f t="shared" si="9"/>
        <v>#DIV/0!</v>
      </c>
      <c r="F106" s="16">
        <f t="shared" si="10"/>
        <v>0</v>
      </c>
      <c r="G106" s="66"/>
      <c r="H106" s="151" t="e">
        <f t="shared" si="0"/>
        <v>#DIV/0!</v>
      </c>
    </row>
    <row r="107" spans="1:8" ht="23.25" customHeight="1" hidden="1">
      <c r="A107" s="28"/>
      <c r="B107" s="112"/>
      <c r="C107" s="125"/>
      <c r="D107" s="15"/>
      <c r="E107" s="16" t="e">
        <f t="shared" si="9"/>
        <v>#DIV/0!</v>
      </c>
      <c r="F107" s="51">
        <f t="shared" si="10"/>
        <v>0</v>
      </c>
      <c r="G107" s="15"/>
      <c r="H107" s="151" t="e">
        <f t="shared" si="0"/>
        <v>#DIV/0!</v>
      </c>
    </row>
    <row r="108" spans="1:8" ht="51.75" customHeight="1" hidden="1">
      <c r="A108" s="28"/>
      <c r="B108" s="105"/>
      <c r="C108" s="125"/>
      <c r="D108" s="94"/>
      <c r="E108" s="16" t="e">
        <f t="shared" si="9"/>
        <v>#DIV/0!</v>
      </c>
      <c r="F108" s="51">
        <f t="shared" si="10"/>
        <v>0</v>
      </c>
      <c r="G108" s="94"/>
      <c r="H108" s="151" t="e">
        <f t="shared" si="0"/>
        <v>#DIV/0!</v>
      </c>
    </row>
    <row r="109" spans="1:8" ht="21.75" customHeight="1" hidden="1">
      <c r="A109" s="28"/>
      <c r="B109" s="105"/>
      <c r="C109" s="125"/>
      <c r="D109" s="15"/>
      <c r="E109" s="16" t="e">
        <f t="shared" si="9"/>
        <v>#DIV/0!</v>
      </c>
      <c r="F109" s="51">
        <f t="shared" si="10"/>
        <v>0</v>
      </c>
      <c r="G109" s="15"/>
      <c r="H109" s="151" t="e">
        <f t="shared" si="0"/>
        <v>#DIV/0!</v>
      </c>
    </row>
    <row r="110" spans="1:8" ht="21.75" customHeight="1" hidden="1">
      <c r="A110" s="28"/>
      <c r="B110" s="115"/>
      <c r="C110" s="125"/>
      <c r="D110" s="15"/>
      <c r="E110" s="16" t="e">
        <f t="shared" si="9"/>
        <v>#DIV/0!</v>
      </c>
      <c r="F110" s="51">
        <f t="shared" si="10"/>
        <v>0</v>
      </c>
      <c r="G110" s="15"/>
      <c r="H110" s="151" t="e">
        <f t="shared" si="0"/>
        <v>#DIV/0!</v>
      </c>
    </row>
    <row r="111" spans="1:8" ht="23.25" customHeight="1" hidden="1">
      <c r="A111" s="28"/>
      <c r="B111" s="104"/>
      <c r="C111" s="125"/>
      <c r="D111" s="15"/>
      <c r="E111" s="16" t="e">
        <f t="shared" si="9"/>
        <v>#DIV/0!</v>
      </c>
      <c r="F111" s="51">
        <f t="shared" si="10"/>
        <v>0</v>
      </c>
      <c r="G111" s="15"/>
      <c r="H111" s="151" t="e">
        <f t="shared" si="0"/>
        <v>#DIV/0!</v>
      </c>
    </row>
    <row r="112" spans="1:8" ht="30" customHeight="1" hidden="1">
      <c r="A112" s="42" t="s">
        <v>33</v>
      </c>
      <c r="B112" s="116" t="s">
        <v>72</v>
      </c>
      <c r="C112" s="134"/>
      <c r="D112" s="15"/>
      <c r="E112" s="16" t="e">
        <f t="shared" si="9"/>
        <v>#DIV/0!</v>
      </c>
      <c r="F112" s="51">
        <f t="shared" si="10"/>
        <v>0</v>
      </c>
      <c r="G112" s="15"/>
      <c r="H112" s="151" t="e">
        <f t="shared" si="0"/>
        <v>#DIV/0!</v>
      </c>
    </row>
    <row r="113" spans="1:8" ht="31.5" hidden="1">
      <c r="A113" s="52" t="s">
        <v>117</v>
      </c>
      <c r="B113" s="117" t="s">
        <v>118</v>
      </c>
      <c r="C113" s="125"/>
      <c r="D113" s="15"/>
      <c r="E113" s="16" t="e">
        <f t="shared" si="9"/>
        <v>#DIV/0!</v>
      </c>
      <c r="F113" s="51">
        <f t="shared" si="10"/>
        <v>0</v>
      </c>
      <c r="G113" s="15"/>
      <c r="H113" s="151" t="e">
        <f t="shared" si="0"/>
        <v>#DIV/0!</v>
      </c>
    </row>
    <row r="114" spans="1:8" ht="47.25" hidden="1">
      <c r="A114" s="52" t="s">
        <v>41</v>
      </c>
      <c r="B114" s="105" t="s">
        <v>69</v>
      </c>
      <c r="C114" s="135"/>
      <c r="D114" s="15"/>
      <c r="E114" s="16" t="e">
        <f t="shared" si="9"/>
        <v>#DIV/0!</v>
      </c>
      <c r="F114" s="51">
        <f t="shared" si="10"/>
        <v>0</v>
      </c>
      <c r="G114" s="15"/>
      <c r="H114" s="151" t="e">
        <f>D114/G114*100</f>
        <v>#DIV/0!</v>
      </c>
    </row>
    <row r="115" spans="1:8" ht="33.75" customHeight="1" hidden="1">
      <c r="A115" s="173"/>
      <c r="B115" s="174"/>
      <c r="C115" s="175"/>
      <c r="D115" s="95"/>
      <c r="E115" s="96"/>
      <c r="F115" s="97"/>
      <c r="G115" s="95"/>
      <c r="H115" s="154"/>
    </row>
    <row r="116" ht="15.75">
      <c r="A116" s="279"/>
    </row>
    <row r="117" ht="15.75">
      <c r="A117" s="279"/>
    </row>
    <row r="119" ht="15.75">
      <c r="B119" s="278"/>
    </row>
    <row r="120" spans="2:3" ht="15.75">
      <c r="B120" s="184" t="s">
        <v>159</v>
      </c>
      <c r="C120" s="1" t="s">
        <v>401</v>
      </c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2019-02-20T12:29:04Z</cp:lastPrinted>
  <dcterms:created xsi:type="dcterms:W3CDTF">2001-02-06T11:29:08Z</dcterms:created>
  <dcterms:modified xsi:type="dcterms:W3CDTF">2019-02-20T12:33:53Z</dcterms:modified>
  <cp:category/>
  <cp:version/>
  <cp:contentType/>
  <cp:contentStatus/>
</cp:coreProperties>
</file>