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Лист1" sheetId="1" r:id="rId1"/>
    <sheet name="Лист2" sheetId="2" state="hidden" r:id="rId2"/>
    <sheet name="Лист3" sheetId="3" state="hidden" r:id="rId3"/>
  </sheets>
  <definedNames>
    <definedName name="_xlnm.Print_Area" localSheetId="0">'Лист1'!$A$1:$J$827</definedName>
  </definedNames>
  <calcPr fullCalcOnLoad="1"/>
</workbook>
</file>

<file path=xl/sharedStrings.xml><?xml version="1.0" encoding="utf-8"?>
<sst xmlns="http://schemas.openxmlformats.org/spreadsheetml/2006/main" count="3131" uniqueCount="891">
  <si>
    <t>№</t>
  </si>
  <si>
    <t>з/п</t>
  </si>
  <si>
    <t>Зміст заходу</t>
  </si>
  <si>
    <t>Депутат, якому надані доручення</t>
  </si>
  <si>
    <t>(П.І.Б.)</t>
  </si>
  <si>
    <t>Відповідальні за виконання доручень</t>
  </si>
  <si>
    <t>Примітка</t>
  </si>
  <si>
    <t>2011 рік</t>
  </si>
  <si>
    <t xml:space="preserve">Ремонт покрівель </t>
  </si>
  <si>
    <t>Журба Ю.А.</t>
  </si>
  <si>
    <t>Кошти підприємства</t>
  </si>
  <si>
    <t>вул.Менделєєва, 56; 58</t>
  </si>
  <si>
    <t>вул.Гагаріна,43</t>
  </si>
  <si>
    <t>пр.Хіміків,46</t>
  </si>
  <si>
    <t>вул.Федоренка, 14</t>
  </si>
  <si>
    <t>Кошти місцевого бюджету</t>
  </si>
  <si>
    <t>пр.Гвардійський,71 (проведення ревізії та ремонту)</t>
  </si>
  <si>
    <t>Кузнєцов С.М.</t>
  </si>
  <si>
    <t>Єрмоленко В.В.</t>
  </si>
  <si>
    <t>вул.Ломоносова, 15</t>
  </si>
  <si>
    <t>Куниця С.П.</t>
  </si>
  <si>
    <t>вул.Сметаніна,7</t>
  </si>
  <si>
    <t>Таратута С.О.</t>
  </si>
  <si>
    <t>вул.Маяковського, 7</t>
  </si>
  <si>
    <t>Єлісєєв С.М.</t>
  </si>
  <si>
    <t>вул.Автомобільна, 21</t>
  </si>
  <si>
    <t>вул.Леніна, 33</t>
  </si>
  <si>
    <t>вул.Леніна, 36-1п.</t>
  </si>
  <si>
    <t>пр.Гвардійський, 14</t>
  </si>
  <si>
    <t>Колочко П.В.</t>
  </si>
  <si>
    <t>вул.Маяковського, 21</t>
  </si>
  <si>
    <t>пр.Радянський, 63</t>
  </si>
  <si>
    <t>пр.Гвардійський, 55, 59, 61</t>
  </si>
  <si>
    <t>Водяник Р.В.</t>
  </si>
  <si>
    <t>пр.Космонавтів, 2, 15, 17</t>
  </si>
  <si>
    <t>вул.8-го Березня, 12</t>
  </si>
  <si>
    <t>Кузьмінов Ю.К.</t>
  </si>
  <si>
    <t>вул.Першотравнева, 30</t>
  </si>
  <si>
    <t>вул.Гоголя, 10</t>
  </si>
  <si>
    <t>вул.Енергетиків, 30</t>
  </si>
  <si>
    <t>вул.Енергетиків, 31</t>
  </si>
  <si>
    <t>пр.Хіміків, 9</t>
  </si>
  <si>
    <t>Кобзар А.М.</t>
  </si>
  <si>
    <t>Разом:</t>
  </si>
  <si>
    <t xml:space="preserve">в тому числі, </t>
  </si>
  <si>
    <t>- кошти місцевого бюджету</t>
  </si>
  <si>
    <t>Ремонт   внутрішньобудинкових   електромереж</t>
  </si>
  <si>
    <t>в стому числі</t>
  </si>
  <si>
    <t>Ремонт   під’їздів</t>
  </si>
  <si>
    <t>вул.Донецька, 30-1п.,2п.</t>
  </si>
  <si>
    <t>-</t>
  </si>
  <si>
    <t>пр.Радянський, 33-1п.,3п.</t>
  </si>
  <si>
    <t>вул.Гагаріна, 41-1п.,2п.,3п.</t>
  </si>
  <si>
    <t>вул.Федоренка, 16-4п.</t>
  </si>
  <si>
    <t>вул.Федоренка, 14-1п.2п.</t>
  </si>
  <si>
    <t>вул.Курчатова,5-5п.</t>
  </si>
  <si>
    <t>пр.Гвардійський,40-2п.</t>
  </si>
  <si>
    <t>Бондаренко О.В.</t>
  </si>
  <si>
    <t xml:space="preserve">вул.Гагаріна, 117 </t>
  </si>
  <si>
    <t>Бабєнкова Л.П.</t>
  </si>
  <si>
    <t>ОСББ «Луч»</t>
  </si>
  <si>
    <t>вул.Жовтнева, 13-2п</t>
  </si>
  <si>
    <t>Рибальченко Є.М.</t>
  </si>
  <si>
    <t>пр.Гвардійський, 24-3п.</t>
  </si>
  <si>
    <t>вул.Першотравнева, 20-1п.</t>
  </si>
  <si>
    <t>вул.Першотравнева, 30-1п.</t>
  </si>
  <si>
    <t>вул.Першотравнева, 33-1п.</t>
  </si>
  <si>
    <t>вул.Танкістів, 11-1п.</t>
  </si>
  <si>
    <t>вул.Енергетиків, 19-2п.</t>
  </si>
  <si>
    <t>в тому числі</t>
  </si>
  <si>
    <t>Відновлення   (ремонт)   освітлення   над   під’їздами</t>
  </si>
  <si>
    <t>вул.Донецька, 28-1п.; 34-3п.,4п.; 36-1п.,2п.,3п.; 38-1п.,2п.,4п.</t>
  </si>
  <si>
    <t xml:space="preserve">пр.Хіміків, 42-2п.;  44-1п.2п.; 46-1п.,2п.; 48-2п. </t>
  </si>
  <si>
    <t xml:space="preserve">вул.Федоренка, 14-1п.2п.; 16-4п.; 18-1п.,3п.; 24-2п.; 26-1п.,2п.,3п.; 30-4п.; 35-3п.,4п.; 43-1п.,3п.,4п. </t>
  </si>
  <si>
    <t>пр.Гвардійський,71</t>
  </si>
  <si>
    <t>Відновлення освітлення над під’їздами</t>
  </si>
  <si>
    <t>Черниш В.С.</t>
  </si>
  <si>
    <t>вул.Курчатова, 16, 18, 22</t>
  </si>
  <si>
    <t>вул.Курчатова, 20</t>
  </si>
  <si>
    <t>в тому числі,</t>
  </si>
  <si>
    <t>Ремонт  ґанків  та  козирків</t>
  </si>
  <si>
    <t>вул.Донецька, 26-1п.,2п.; 28-1п.,2п.; 34-2п.; 36-2п.; 38-4п.</t>
  </si>
  <si>
    <t>вул.Гагаріна, 94, 96</t>
  </si>
  <si>
    <t>вул.Гагаріна, 98</t>
  </si>
  <si>
    <t>Встановлення  (ремонт)  дверей  на  входах  до  під’їзду</t>
  </si>
  <si>
    <t>пр.Радянський, 28-2,3п., 32-1,2п.</t>
  </si>
  <si>
    <t>вул.8-го Березня, 4-1,2п., 8-1п., 10-1,2п., 12-1п., 6-1,2п.</t>
  </si>
  <si>
    <t>вул.Енергетиків, 17-2п., 19-1,2п., 23-1,2 п., 25-1,2п.</t>
  </si>
  <si>
    <t>пр.Хіміків, 19, 21-1,2п.</t>
  </si>
  <si>
    <t>Скління  під’їздів</t>
  </si>
  <si>
    <t>вул.Донецька, 26-2п.; 34-2п.</t>
  </si>
  <si>
    <t>вул.Менделєєва, 43-3п.; 47-2п. (замість фанери), 58-1п.</t>
  </si>
  <si>
    <t>вул.Гагаріна, 41-2п.; 57-3п.</t>
  </si>
  <si>
    <t>вул.Федоренка, 14-1п.; 35-1п.; 49«а»-1п.</t>
  </si>
  <si>
    <t>пр.Космонавтів, 15-3п.</t>
  </si>
  <si>
    <t>вул.Курчатова, 18-3п.</t>
  </si>
  <si>
    <t>вул.Гагаріна, 96-2п.</t>
  </si>
  <si>
    <t>вул.Гагаріна, 98-1п.</t>
  </si>
  <si>
    <t>Відновлення  (ремонт)  відмістки  (вимощення)   навколо  будинків</t>
  </si>
  <si>
    <t xml:space="preserve">                                                               </t>
  </si>
  <si>
    <t>Налагодження  роботи  вентиляційних  каналів</t>
  </si>
  <si>
    <t>Відновлення  захисних  металевих  решіток  на  сходових  площадках</t>
  </si>
  <si>
    <t>пр.Гвардійський, 55-2п., 3поверх</t>
  </si>
  <si>
    <t>пр.Космонавтів, 15-3п., 2 поверх</t>
  </si>
  <si>
    <t xml:space="preserve">                                                                          </t>
  </si>
  <si>
    <t>Ремонт  внутрішньобудинкових  електромереж</t>
  </si>
  <si>
    <t>(Установка запобіжників і приведення у відповідальний вигляд електричного розподільчого щита на поверхах)</t>
  </si>
  <si>
    <t xml:space="preserve">вул.Менделєєва, 47-4п.   </t>
  </si>
  <si>
    <t>пр.Гвардійський, 61-3п., 65-4п.</t>
  </si>
  <si>
    <t>вул.Курчатова, 18-1п.</t>
  </si>
  <si>
    <t>Ремонт   інженерних   комунікацій   (трубопроводів)</t>
  </si>
  <si>
    <t xml:space="preserve">вул.Менделєєва,56 (порив каналізації в підвал квартири №15). </t>
  </si>
  <si>
    <t>Ремонт та наладка систем опалення:</t>
  </si>
  <si>
    <t>вул.Заводська, 9 – ремонт бойлеру</t>
  </si>
  <si>
    <t>Журба  Ю.А.</t>
  </si>
  <si>
    <t>вул.Федоренка,55-кв.27</t>
  </si>
  <si>
    <t>вул.Автомобільна,19-заміна бойлеру.</t>
  </si>
  <si>
    <t>Встановлення   лав  біля   під’їздів,   улаштування   поручнів   на   вході   у  під’їзд</t>
  </si>
  <si>
    <t>Встановлення   дитячих   та   спортивних   майданчиків</t>
  </si>
  <si>
    <t>вул.Курчатова, 11</t>
  </si>
  <si>
    <t>Коритний В.В.</t>
  </si>
  <si>
    <t>УЖКГ міськради, ОСББ «Луч»</t>
  </si>
  <si>
    <t>Закриття  оглядових  колодязів</t>
  </si>
  <si>
    <t>вул.Донецька, 38-2п.</t>
  </si>
  <si>
    <t>вул.Менделєєва, 35-2п.; 56-1п.; 60.</t>
  </si>
  <si>
    <t xml:space="preserve">вул.Федоренка, 35-2п.; 53 (бойлерна без люків); 55-1п. </t>
  </si>
  <si>
    <t>вул.Маяковського, 21 (на прибудинковій території)</t>
  </si>
  <si>
    <t xml:space="preserve">                                                                                      </t>
  </si>
  <si>
    <t>Інші  роботи  з  ремонту  та  обслуговуванню  житлових  будинків</t>
  </si>
  <si>
    <t>вул.Курчатова,15-4п. –  організація освітлення на 1-му поверсі у під’їзді.</t>
  </si>
  <si>
    <t>вул. Курчатова,15-4п.- ремонт підлоги у ліфті.</t>
  </si>
  <si>
    <t>Посадка зелених насаджень</t>
  </si>
  <si>
    <t>пр.Гвардійський,71 – прибудинкова територія</t>
  </si>
  <si>
    <t xml:space="preserve">вул.Гагаріна,  104, 106, </t>
  </si>
  <si>
    <t>ш.Будівельників, 21</t>
  </si>
  <si>
    <t>Відновлення (ремонт) зовнішнього освітлення кварталів, вулиць та тротуарів</t>
  </si>
  <si>
    <t xml:space="preserve">вул.Менделєєва від  пр.Хіміків до вул.Гагаріна </t>
  </si>
  <si>
    <t>вул.Гагаріна від пр.Радянського до вул.Донецької</t>
  </si>
  <si>
    <t>вул.Федоренка від пр.Радянського до вул.Донецької</t>
  </si>
  <si>
    <t>Інші  питання</t>
  </si>
  <si>
    <t>Організація руху маршрутного такси до с.Павлоград та с.Синецький</t>
  </si>
  <si>
    <t>Заміна контейнерів для збору ТПВ, влаштування майданчиків під контейнери та огорожі</t>
  </si>
  <si>
    <t>Ляшенко Г.В.</t>
  </si>
  <si>
    <t>КП «СКС»</t>
  </si>
  <si>
    <t>Перегляд графіку руху транспорту з с.Борівське до м.Сєвєродонецьк в ранковий та вечірній час (мешканцям с.Борівське незручно діставатися на роботу)</t>
  </si>
  <si>
    <t>УЖКГ міськради</t>
  </si>
  <si>
    <t>2012-2014 роки</t>
  </si>
  <si>
    <t xml:space="preserve">вул.Донецька, 26; 28 </t>
  </si>
  <si>
    <t>пр.Радянський,41</t>
  </si>
  <si>
    <t>пр.Радянський,31</t>
  </si>
  <si>
    <t>пр.Радянський,39</t>
  </si>
  <si>
    <t>вул.Гагаріна,41</t>
  </si>
  <si>
    <t>вул.Гагаріна,45</t>
  </si>
  <si>
    <t>пр.Хіміків,44</t>
  </si>
  <si>
    <t>пр.Хіміків,42</t>
  </si>
  <si>
    <t>пр.Хіміків,48</t>
  </si>
  <si>
    <t>квартал №№ 29, 31 (ремонт шиферних покрівель)</t>
  </si>
  <si>
    <t>вул.Ломоносова, 17</t>
  </si>
  <si>
    <t>пр.Гвардійський, 18</t>
  </si>
  <si>
    <t>вул.8-го Березня, 18</t>
  </si>
  <si>
    <t>вул.Гоголя, 27</t>
  </si>
  <si>
    <t>вул. Донецька, 26-1п.; 34-4п.</t>
  </si>
  <si>
    <t>вул.Менделєєва, 37-1п.,2п.,3п.</t>
  </si>
  <si>
    <t>пр.Радянський, 31-1п.,2п.,3п.,4п.</t>
  </si>
  <si>
    <t>пр.Радянський, 39-1п.,2п.; 41-1п.,4п.; 43-2п.,3п.</t>
  </si>
  <si>
    <t>вул.Гагаріна, 43-1п.,2п.,3п.,4п.</t>
  </si>
  <si>
    <t>пр.Хіміків, 38-1п.,2п.;  44-1п.2п.;  46-2п.</t>
  </si>
  <si>
    <t xml:space="preserve">пр.Хіміків, 48-1п.2п. </t>
  </si>
  <si>
    <t>вул.Федоренка, 20-1п.,2п.,3п.,4п.;  24-1п.,2п.;  49-1п.,2п.,3п.; 53-1п.,2п.</t>
  </si>
  <si>
    <t xml:space="preserve">вул.Федоренка,  26-1п.,2п.,3п.; 30-1п.; 35-1п.,2п.,4п.; 47-1п.; 55-1п.,2п.; </t>
  </si>
  <si>
    <t>пр.Гвардійський,40-4п.</t>
  </si>
  <si>
    <t>пр.Гвардійський,40-6п.</t>
  </si>
  <si>
    <t>вул.Горького, 11-2п</t>
  </si>
  <si>
    <t>вул.Науки, 9</t>
  </si>
  <si>
    <t>вул.Науки, 1</t>
  </si>
  <si>
    <t>вул.Маяковського, 15-4п.</t>
  </si>
  <si>
    <t>пр.Гвардійський, 24-1п.</t>
  </si>
  <si>
    <t>вул.Першотравнева, 20-2п.</t>
  </si>
  <si>
    <t xml:space="preserve">вул.Першотравнева, 29-1,2,3п.. </t>
  </si>
  <si>
    <t>вул.Першотравнева, 30-2п.</t>
  </si>
  <si>
    <t>вул.Першотравнева, 33-2п.</t>
  </si>
  <si>
    <t>вул.Танкістів, 11-2п.</t>
  </si>
  <si>
    <t>вул.Енергетиків, 19-1п.</t>
  </si>
  <si>
    <t>вул.Енергетиків, 29-1п.</t>
  </si>
  <si>
    <t>вул.Енергетиків, 30-1,2п.</t>
  </si>
  <si>
    <t>вул.Енергетиків, 31-2п.</t>
  </si>
  <si>
    <t>вул.8-го Березня, 12-1п.</t>
  </si>
  <si>
    <t>вул.8-го Березня, 18-1,2п.</t>
  </si>
  <si>
    <t>пр.Радянський, 32-1,2п.</t>
  </si>
  <si>
    <t>пр.Хіміків, 21, 19</t>
  </si>
  <si>
    <t xml:space="preserve">квартал № 30 – ремонт ґанків </t>
  </si>
  <si>
    <t>пр.Космонавтів, 15, 17</t>
  </si>
  <si>
    <t>вул.Менделєєва, 47-4п.; 56-2п.; 58-4п.</t>
  </si>
  <si>
    <t>вул.Гагаріна, 41-1п.; 43-2п.; 45-1п.,2п.,3п.,4п.; 47-2п.; 59-2п.,3п.,4п.</t>
  </si>
  <si>
    <t xml:space="preserve">вул.Федоренка, 49-1п.,2п.,3п. </t>
  </si>
  <si>
    <t>пр.Гвардійський, 18-5п.</t>
  </si>
  <si>
    <t>пр.Гвардійський, 20-3,4п.</t>
  </si>
  <si>
    <t>пр.Гвардійський, 22-1п.</t>
  </si>
  <si>
    <t xml:space="preserve">вул.Менделєєва, 43 (підвальні приямки)   </t>
  </si>
  <si>
    <t>пр.Радянський, 43</t>
  </si>
  <si>
    <t xml:space="preserve">вул.Гагаріна, 41- 2п.; 57-3п. </t>
  </si>
  <si>
    <t xml:space="preserve">вул.Федоренка, 18 (підвальні приямки)   </t>
  </si>
  <si>
    <t>пр.Гвардійський, 55</t>
  </si>
  <si>
    <t>вул.Курчатова, 16, 18</t>
  </si>
  <si>
    <t>пр.Радянський, 31</t>
  </si>
  <si>
    <t xml:space="preserve">вул.Гагаріна, 41- 2п.; 51-2п.    </t>
  </si>
  <si>
    <t>вул.Федоренка, 18-4п.; 14-2п.; 35</t>
  </si>
  <si>
    <t>вул.Горького, 11-2п.</t>
  </si>
  <si>
    <t>вул.Донецька,28-кв.17</t>
  </si>
  <si>
    <t>вул.Науки, 13 (5 під’їзд) – заміна колекторів холодного водопостачання</t>
  </si>
  <si>
    <t>вул.Науки, 11 – заміна колекторів холодного водопостачання</t>
  </si>
  <si>
    <t>вул.Науки, 7 – заміна колектору холодного водопостачання та каналізації</t>
  </si>
  <si>
    <t>вул.Науки, 9 – заміна колектору холодного водопостачання та каналізації</t>
  </si>
  <si>
    <t>пр.Радянський, 63 – заміна колектору холодного водопостачання та каналізації</t>
  </si>
  <si>
    <t>пр.Гвардійський, 55 – заміна старих труб у підвальному приміщенні</t>
  </si>
  <si>
    <t>пр.Космонавтів, 17 – заміна старих труб у підвальному приміщенні</t>
  </si>
  <si>
    <t xml:space="preserve">                                                                            </t>
  </si>
  <si>
    <t>Ремонт  зливостоків</t>
  </si>
  <si>
    <t>вул.Федоренка, 20, 24, 43</t>
  </si>
  <si>
    <t>вул.Гоголя, 83</t>
  </si>
  <si>
    <t>ш.Будівельників, 21 (встановлення лав біля під’їздів)</t>
  </si>
  <si>
    <t>квартал №№ 29, 30 – ремонт лав</t>
  </si>
  <si>
    <t>вул.Лісна, 7 – ремонт лав</t>
  </si>
  <si>
    <t>вулЛеніна – встановлення лав та урн в місцях відпочинку</t>
  </si>
  <si>
    <t>(лави-22,5; урни-15,0)</t>
  </si>
  <si>
    <t>пр.Космонавтів, 15</t>
  </si>
  <si>
    <t>пр.Радянський,  33, 39.</t>
  </si>
  <si>
    <t>вул.Гагаріна, 43+пісочниця; 57.</t>
  </si>
  <si>
    <t>пр.Гвардійський, 71</t>
  </si>
  <si>
    <t>пр.Гвардійський, 40</t>
  </si>
  <si>
    <t>пр.Гвардійський, 53</t>
  </si>
  <si>
    <t>вул.Науки, 11</t>
  </si>
  <si>
    <t>квартал № 29</t>
  </si>
  <si>
    <t>квартал № 31 – спортивний майданчик</t>
  </si>
  <si>
    <t xml:space="preserve">квартал № 39 </t>
  </si>
  <si>
    <t>вул.Лисичанська, 45</t>
  </si>
  <si>
    <t>вул.Новікова, 13</t>
  </si>
  <si>
    <t>вул.Новікова, 15 (перша половина дому)</t>
  </si>
  <si>
    <t>УЖКГ міськради, КПЖ «Промінь»</t>
  </si>
  <si>
    <t xml:space="preserve">вул.Автомобільна, 19 </t>
  </si>
  <si>
    <t>пр.Гвардійський, 20, 20 «а»</t>
  </si>
  <si>
    <t>пр.Гвардійський, 55, 57</t>
  </si>
  <si>
    <t>вул.Гвардійський, 65</t>
  </si>
  <si>
    <t>Обрізка   гілок   дерев,   видалення   сухих  дерев</t>
  </si>
  <si>
    <t>вул.Менделєєва, 39; 45; 47.</t>
  </si>
  <si>
    <t>вул.Гагаріна, 59.</t>
  </si>
  <si>
    <t>вул.Науки, 11, 13</t>
  </si>
  <si>
    <t>пр.Космонавтів, 6, 8, 8 «а», 10, 23, 25, 29, 31</t>
  </si>
  <si>
    <t>пр.Гвардійський, 49, 49 «а», 51, 53</t>
  </si>
  <si>
    <t>зелена зона по пр.Космонавтів від Храму до оз.Чисте</t>
  </si>
  <si>
    <t>вул.Заводська, 8 – обрізка дерев на прибудинковій території</t>
  </si>
  <si>
    <t>с.Павлоград, вул.Красна – обрізка дерев</t>
  </si>
  <si>
    <t xml:space="preserve">квартал №№ 29, 30, 31, 39 </t>
  </si>
  <si>
    <t>вул.Леніна, 33 – видалення та омолодження дерев на прибудинковій території</t>
  </si>
  <si>
    <t>вул.Сметаніна, 9; вул.Горького, 11</t>
  </si>
  <si>
    <t>обрізка дерев на прибудинкових територіях</t>
  </si>
  <si>
    <t>вул.Маяковського</t>
  </si>
  <si>
    <t>вул. Вілєсова</t>
  </si>
  <si>
    <t xml:space="preserve">                                                                                                                                                              </t>
  </si>
  <si>
    <t>пр.Гвардійський, 40«а» - убрати або відремонтувати залізобетонні тенісні столи</t>
  </si>
  <si>
    <t>пр.Гвардійський, 42«а» - виконати ремонт сміттєкамер</t>
  </si>
  <si>
    <t>Лисичанська,5 «б» -встановлення ліфту.</t>
  </si>
  <si>
    <t>УЖКГ міськради, КП «Сєвєродо-нецькліфт»</t>
  </si>
  <si>
    <t xml:space="preserve">вул.Донецька від  пр.Хіміків до вул.Гагаріна </t>
  </si>
  <si>
    <t>квартал .№77 (внутнішньоквартальна територія)</t>
  </si>
  <si>
    <t>пр. Космонавтів</t>
  </si>
  <si>
    <t>с.Воєводівка</t>
  </si>
  <si>
    <t>Войтенко С.А.</t>
  </si>
  <si>
    <t xml:space="preserve">ж/р Щедрищеве </t>
  </si>
  <si>
    <t>вул.Автомобільна</t>
  </si>
  <si>
    <t>вул.Молодіжна</t>
  </si>
  <si>
    <t>вул.Вілєсова – пр.Гвардійський (перехрестя)</t>
  </si>
  <si>
    <t xml:space="preserve">Прийняття автобусних зупинок с.Воєводівка у комунальну власність та їх ремонт </t>
  </si>
  <si>
    <t>Організація вивозу сміття з с.Павлоград та с.Синецький</t>
  </si>
  <si>
    <t>пр.Гвардійський, 55а, 55б, 57а, 57 б, 59а, 59б, 61а, 61б, 63б</t>
  </si>
  <si>
    <t>КПЖ "Добробут"</t>
  </si>
  <si>
    <t>пр. Хіміків, 23, 25</t>
  </si>
  <si>
    <t>КПЖ "Ритм"</t>
  </si>
  <si>
    <t>КПЖ "Евріка"</t>
  </si>
  <si>
    <t xml:space="preserve">КПЖ "Евріка" </t>
  </si>
  <si>
    <t>пр.Космонавтів, 6, 8, 8а, 10</t>
  </si>
  <si>
    <t>КПЖ "Світанок"</t>
  </si>
  <si>
    <t>КПЖ "Промінь"</t>
  </si>
  <si>
    <t>пр.Гвардійський, 18а</t>
  </si>
  <si>
    <t>пр.Гвардійський, 18б</t>
  </si>
  <si>
    <t>Малеванець О.А.</t>
  </si>
  <si>
    <t>пр.Гвардійський, 77а</t>
  </si>
  <si>
    <t>КПЖ "Злагода"</t>
  </si>
  <si>
    <t xml:space="preserve">пр.Гвардійський, 42а-2,4,7п. </t>
  </si>
  <si>
    <t>ОСББ "Луч"</t>
  </si>
  <si>
    <t xml:space="preserve">КПЖ "Світанок" </t>
  </si>
  <si>
    <t>вул.Менделєєва, 35-2п.; 37а-1п.,2п.; 46-2п.,3п.; 47-1п.,2п.; 48-1п.,3п.; 48б-3п.; 56-2п.,3п.; 58-2п.,4п.;60-1п.</t>
  </si>
  <si>
    <t>пр.Радянський, 31-1п.,2п.,3п.,4п.; 33-4п.; 33а-1п.; 33б-2п,3п.;  33в-1п., 2п., 3п.; 39-1п.; 43-1п., 3п.</t>
  </si>
  <si>
    <t>вул.Гагаріна, 41-1п.,2п.,3п.; 41а-1п.,2п.,3п.; 43-2п.,3п.,4п.; 47-2п.; 51-1п., 2п.; 53-1п.; 55-2п.; 57-1п.; 59-1п., 4п.</t>
  </si>
  <si>
    <t>"Житло-сервіси"</t>
  </si>
  <si>
    <t>пр.Гвардійський, 55, 55а, 59, 59а, 59б, 61, 61а, 61б, 63, 63б, 65</t>
  </si>
  <si>
    <t>вул.Гагаріна, 96б, 98</t>
  </si>
  <si>
    <t xml:space="preserve"> КПЖ "Евріка"</t>
  </si>
  <si>
    <t>пр.Гвардійський, 55, 59, 59а, 59б, 61, 61а, 61б, 63, 65</t>
  </si>
  <si>
    <t>вул.Першотравнева, 20-1,2п., 20в-1п., 29-2п., 33-2п.</t>
  </si>
  <si>
    <t>вул.Шевченко, 15б-1п.</t>
  </si>
  <si>
    <t>пр.Радянський, 33а-3п.; 33б-2п.</t>
  </si>
  <si>
    <t>пр.Хіміків, 46а-3п.</t>
  </si>
  <si>
    <t>вул.Лисичанська, 5б, 5в, 7в</t>
  </si>
  <si>
    <t>пр.Гвардійський, 55-2п., 55а, 65-5п.</t>
  </si>
  <si>
    <t>пр.Гвардійський, 55б</t>
  </si>
  <si>
    <t xml:space="preserve">вул.Донецька, 26, 28а; 38 </t>
  </si>
  <si>
    <t>вул.Донецька, 28а, кв. 15; 36</t>
  </si>
  <si>
    <t>вул.Донецька,28а-кв.36</t>
  </si>
  <si>
    <t>пр.Радянський,31-кв.39, 33в - кв.29</t>
  </si>
  <si>
    <t>УЖКГ міськради, КП "СТМ"</t>
  </si>
  <si>
    <t>КП "СТМ"</t>
  </si>
  <si>
    <t>пр.Гвардійський, 55, 57, 61, 61а, 63, 63б, 65</t>
  </si>
  <si>
    <t>УЖКГ міськради, КПЖ "Добробут"</t>
  </si>
  <si>
    <t>УЖКГ міськради, ОСББ "Луч"</t>
  </si>
  <si>
    <t xml:space="preserve">вул.Федоренка, 18а </t>
  </si>
  <si>
    <t>вул.Вілєсова, 12, 14а</t>
  </si>
  <si>
    <t>ДП "Сєвєродо-нецька ТЕЦ", ТОВ "ТАУН СЕРВІС"</t>
  </si>
  <si>
    <t>пр.Радянський, 33б-1п.</t>
  </si>
  <si>
    <t>ТОВ "Сєвєродо-нецьктепло", ТОВ "ТАУН СЕРВІС"</t>
  </si>
  <si>
    <t>вул.Маяковського, 21в (на прибудинковій території)</t>
  </si>
  <si>
    <t>вул.Маяковського, 23а (на прибудинковій території)</t>
  </si>
  <si>
    <t xml:space="preserve">вул.Курчатова,11а - наведення порядку в підвальному приміщенні та встановлення дверей на вході до нього </t>
  </si>
  <si>
    <t>КПЖ "Евріка", КП "Сєвєродо-нецькліфт</t>
  </si>
  <si>
    <t>вул.Гагаріна, 109, 109а</t>
  </si>
  <si>
    <t>ОСББ "Я.В.А."</t>
  </si>
  <si>
    <t>ш.Будівельників, 21а, 23, 23а</t>
  </si>
  <si>
    <t>вул.Курчатова, 7, 7а</t>
  </si>
  <si>
    <t>УЖКГ міськради, КП "Сєвєродо-нецькліфт"</t>
  </si>
  <si>
    <t xml:space="preserve">УЖКГ міськради, "Житло-сервіси" та ОСББ </t>
  </si>
  <si>
    <t>УЖКГ міськради, Міська комісія з безпеки дорожнього руху</t>
  </si>
  <si>
    <t>УЖКГ міськради, КП "СКС"</t>
  </si>
  <si>
    <t>Черниш В.С.      Ляшенко Г.В.</t>
  </si>
  <si>
    <t>УЖКГ міськради, КПЖ "Ритм"</t>
  </si>
  <si>
    <t>пр.Радянський,33в</t>
  </si>
  <si>
    <t>вул.Гагаріна,41а</t>
  </si>
  <si>
    <t>вул.Гагаріна,43а</t>
  </si>
  <si>
    <t>вул.Ломоносова, 17а</t>
  </si>
  <si>
    <t>вул.Лисичанська,5в, 7б</t>
  </si>
  <si>
    <t>вул.Маяковського, 17а</t>
  </si>
  <si>
    <t xml:space="preserve"> КПЖ "Добробут"</t>
  </si>
  <si>
    <t>вул.8-го Березня, 18а</t>
  </si>
  <si>
    <t>вул.Вілєсова,7а - ремонт (заміна) парапетних плит по периметру будинку.</t>
  </si>
  <si>
    <t>вул.Менделєєва, 43-2п.,3п.,4п.; 47-1п., 2п., 3п., 4п.; 58-3п., 4п.</t>
  </si>
  <si>
    <t>пр.Радянський, 33а-1п.,2п.,3п.;  33б-1п.,2п.; 33в-2п.,3п.</t>
  </si>
  <si>
    <t>вул.Гагаріна, 41а-2п.,3п.,4п.</t>
  </si>
  <si>
    <t>вул.Гагаріна, 43а-1п.,2п.,3п.,4п.; 45-1п.,2п.,3п.,4п.; 47-2п.; 53-1п.,2п.; 59-1п., 2п., 3п., 4п.</t>
  </si>
  <si>
    <t>вул.Федоренка, 16а-1п.,2п.,3п.,4п.; 18-2п.</t>
  </si>
  <si>
    <t>пр.Гвардійський,40а-2п.</t>
  </si>
  <si>
    <t>вул.Курчатова,15-1п.,4п.; 17-2п.,3п.,5п.,7п.,8п.; 17а-1п.,2п.,3п.; 19-1п., 2п., 3п.; 19а-1п., 2п., 3п.; 19б-1п., 2п., 3п.; 32-1п., 3п., 4п., 5п.</t>
  </si>
  <si>
    <t>вул.Гагаріна, 117а</t>
  </si>
  <si>
    <t>ОСББ "Сєвєродо-нецька Надія"</t>
  </si>
  <si>
    <t>вул.Маяковського, 25-1п., 3п., 4п.</t>
  </si>
  <si>
    <t>пр.Гвардійський, 55, 59, 61, 61а, 61б, 63, 63б, 65</t>
  </si>
  <si>
    <t>вул.Шевченко 15а-1п.</t>
  </si>
  <si>
    <t>вул.8-го Березня, 18а-1п.</t>
  </si>
  <si>
    <t xml:space="preserve">пр.Радянський, 33-4п.; 33б-2п,3п.; 39-1п.; 41-2п.; 43-3п. </t>
  </si>
  <si>
    <t>вул.Гагаріна, 41-1п.; 43а-3п.,4п.; 51-2п.,4п.</t>
  </si>
  <si>
    <t>пр.Хіміків, 42-2п.;  44-1п.2п.; 46-1п.,2п.; 46а-1п.,2п.,3п.</t>
  </si>
  <si>
    <t>вул.Донецька, 28а; 34-4п.; 36-2п.,3п.</t>
  </si>
  <si>
    <t>вул.Менделєєва, 35-1п.,2п.; 37-2п.,3.; 37а-1п.; 39-2п.; 43-3п.; 45-1п.; 46-2п., 3п.; 47-1п., 4п.; 48-1п.; 48а-2п., 3п.; 48б-1п., 2п., 3п.; 50-1п., 2п.; 56-1п., 2п., 3п.; 60-1п., 2п.</t>
  </si>
  <si>
    <t>вул.Федоренка, 14-1п.; 16а-4п.; 18-1п.,2п.,3п.; 18а-3п.;  20-1п.,2п.; 26-1п., 2п.; 35-1п.; 43-1п.; 49-1п.; 49а-1п., 2п., 3п.; 53-2п., 3п.; 55-2п.</t>
  </si>
  <si>
    <t>пр.Гвардійський, 18б-1п.</t>
  </si>
  <si>
    <t>вул.Маяковського, 21а-2.3,4,5п.</t>
  </si>
  <si>
    <t>пр.Гвардійський, 16б - заміна колектору холодного водопостачання</t>
  </si>
  <si>
    <t>вул.Маяковського, 17а - заміна колектору холодного водопостачання</t>
  </si>
  <si>
    <t>вул.Маяковського, 23а - заміна колектору холодного водопостачання</t>
  </si>
  <si>
    <t>пр.Радянський, 33а</t>
  </si>
  <si>
    <t xml:space="preserve">пр.Радянський, 31; 33; 33а-1п.  </t>
  </si>
  <si>
    <t>пр.Гвардійський, 42а - встановлення лав на дитячому майданчику.</t>
  </si>
  <si>
    <t>пр.Хіміків, 44а</t>
  </si>
  <si>
    <t>УЖКГ міськради, КПЖ "Евріка"</t>
  </si>
  <si>
    <t>УЖКГ міськради, ОСББ Луч"</t>
  </si>
  <si>
    <t>УЖКГ міськради, КПЖ "Промінь"</t>
  </si>
  <si>
    <t>вул.Вілєсова, 7а - навпроти 2-го та 3-го під’їздів</t>
  </si>
  <si>
    <t>пр.Гвардійський, 49а</t>
  </si>
  <si>
    <t>пр.Космонавтів, 8а</t>
  </si>
  <si>
    <t>УЖКГ міськради, КПЖ "Світанок"</t>
  </si>
  <si>
    <t xml:space="preserve">квартал № 39а </t>
  </si>
  <si>
    <t>вул.Ломоносова, 15, 17, 17а, 17б</t>
  </si>
  <si>
    <t>МЖК "Мрія"</t>
  </si>
  <si>
    <t>вул.Маяковського, 23а</t>
  </si>
  <si>
    <t>вул.Донецька, 28а, 38; вул. Федоренко, 16а; 18</t>
  </si>
  <si>
    <t>пр.Радянський, 31; 33; 33в</t>
  </si>
  <si>
    <t>пр.Гвардійський, 38а</t>
  </si>
  <si>
    <t>вул.Леніна, 14а - обрізка дерев на прибудинковій території</t>
  </si>
  <si>
    <t>УЖКГ міськради, А/ф "ЗГ"</t>
  </si>
  <si>
    <t>вул.Ломоносова, 15, 17, 17а - обрізка дерев на прибудинковій території</t>
  </si>
  <si>
    <t>КП "СКС"</t>
  </si>
  <si>
    <t>Єлісєєв С.М.   Колочко П.В.</t>
  </si>
  <si>
    <t>вул. Партизанська, 12 - ремонт душових приміщень та санітарних вузлів на другому поверсі гуртожитку</t>
  </si>
  <si>
    <t>вул. Донецька, 10</t>
  </si>
  <si>
    <t>вул. Горького, 6</t>
  </si>
  <si>
    <t>вул. Гоголя, 22а</t>
  </si>
  <si>
    <t>пр. Хіміків, 36</t>
  </si>
  <si>
    <t>вул. Менделєєва, 34</t>
  </si>
  <si>
    <t>пр. Гвардійський, 6, 6а, 8, 8б</t>
  </si>
  <si>
    <t>Терьошин С.Ф.</t>
  </si>
  <si>
    <t>пр. Радянський, 74а</t>
  </si>
  <si>
    <t>вул. Менделєєва (від вул. Енергетиків до пр. Хіміків)</t>
  </si>
  <si>
    <t>пр. Радянський, 25; пр. Хіміків, 23, 25;                     вул. Гоголя, 22 - фарбування газових труб</t>
  </si>
  <si>
    <t>вул. Єгорова, 33</t>
  </si>
  <si>
    <t>вул. Енергетиків, 39</t>
  </si>
  <si>
    <t>Заміна (ремонт старих трубопроводів гарячого та холодного водопостачання в підвальних приміщеннях житлових будинків виборчого округу № 11</t>
  </si>
  <si>
    <t>КПЖ "Ритм", КП "СТМ"</t>
  </si>
  <si>
    <t>–</t>
  </si>
  <si>
    <t>Фарбування газових труб на всіх житлових будинках виборчого округу № 11</t>
  </si>
  <si>
    <t>Ремонт та упорядкування внутрішньобудинкових телефонних мереж</t>
  </si>
  <si>
    <t>вул. Менделєєва, 3-2п.; 45-1п.; 47-1п., 4п; 50-1., 3п.</t>
  </si>
  <si>
    <t>ВАТ "Укр-телеком"</t>
  </si>
  <si>
    <t>пр. Радянський, 33-1п.; 2п.; 33б-2п.</t>
  </si>
  <si>
    <t>вул. Гагаріна, 47, 55, 57</t>
  </si>
  <si>
    <t>вул. Федоренка, 18; 20; 26-1п.; 53-1п.</t>
  </si>
  <si>
    <t>97,8336</t>
  </si>
  <si>
    <t>44,316</t>
  </si>
  <si>
    <t>Заміна дверей сміттєкамер, інших підсобних приміщень, встановлення замків на них за адресами: пр. Космонавтів, 23, 35, 39, 31; вул. Вілєсова, 6, 6а, 6б, 8</t>
  </si>
  <si>
    <t>вул. Науки, 13 (5 підїзд) - заміна колекторів гарячого водопостачання</t>
  </si>
  <si>
    <t>пр. Космонавтів, 29 - заміна колектору гарячого водопостачання</t>
  </si>
  <si>
    <t>пр. Космонавтів, 29 - заміна колекторів холодного водопостачання</t>
  </si>
  <si>
    <t>пр. Космонавтів, 25а - заміна колектору холодного водопостачання</t>
  </si>
  <si>
    <t>вул. Донецька, 28а - зачинення входів у приміщення, де розташовані бойлери</t>
  </si>
  <si>
    <t>вул. Федоренка, 53, 53а - зачинення входів у приміщення, де розташовані бойлери</t>
  </si>
  <si>
    <t>вул. Маяковського, 21 - трубопровід каналізації</t>
  </si>
  <si>
    <t>вул. Маяковського, 25а - трубопровід каналізації</t>
  </si>
  <si>
    <t>Заміна дверей сміттєкамер, інших підсобних приміщень, встановлення замків на них за адресами: вул. Науки, 11, 13</t>
  </si>
  <si>
    <t>вул. Партизанська, 7</t>
  </si>
  <si>
    <t>Мураховський О.О.</t>
  </si>
  <si>
    <t>вул. Енергетиків, 23</t>
  </si>
  <si>
    <t>вул. Жовтнева, 8</t>
  </si>
  <si>
    <t>вул. Леніна, 7</t>
  </si>
  <si>
    <t>пр.Гвардійський, 49, 49а</t>
  </si>
  <si>
    <t>вул. Партизанська, 7-1п.</t>
  </si>
  <si>
    <t>Ремонт оголовків</t>
  </si>
  <si>
    <t>вул. 8-го Березня, 10 - 4шт.</t>
  </si>
  <si>
    <t>вул. 8-го Березня, 12 - 2шт.</t>
  </si>
  <si>
    <t xml:space="preserve">вул. Гоголя, 6 - 6шт. </t>
  </si>
  <si>
    <t xml:space="preserve">вул. Гоголя, 8 - 8шт. </t>
  </si>
  <si>
    <t>вул. Першотварнева, 20 - 2шт.</t>
  </si>
  <si>
    <t>вул. Першотварнева, 21 - 3шт.</t>
  </si>
  <si>
    <t>вул. Першотварнева, 30 - 4шт.</t>
  </si>
  <si>
    <t>вул. Автомобільна, 9-2п. (лава)</t>
  </si>
  <si>
    <t>вул. Партизанська, 7-1п. (поручні)</t>
  </si>
  <si>
    <t>пр. Хіміків, 23, 25 - ремонт виносної бойлерної</t>
  </si>
  <si>
    <t>КПЖ "Добробут", КП "СТМ"</t>
  </si>
  <si>
    <t>Обрізка дерев</t>
  </si>
  <si>
    <t>вул. Жовтнева, 8 - обрізка дерев на прибудинковій території</t>
  </si>
  <si>
    <t>Капітальний ремонт будинку</t>
  </si>
  <si>
    <t xml:space="preserve">вул. Менделєєва, 21: </t>
  </si>
  <si>
    <t xml:space="preserve"> капітальний ремонт покрівлі;</t>
  </si>
  <si>
    <t>заміна газових печей на кухні;</t>
  </si>
  <si>
    <t>капітальний ремонт коридорів та холів;</t>
  </si>
  <si>
    <t>реконструкція внутрібудинкової системи теплопостачання;</t>
  </si>
  <si>
    <t>капітальний ремонт електромереж та встановлення приладів обліку електроенергії</t>
  </si>
  <si>
    <t>Ремонт балконів</t>
  </si>
  <si>
    <t>пр.Радянський, 33в-кв.47</t>
  </si>
  <si>
    <t>УЖКГ міськрадди, КПЖ "Добробут</t>
  </si>
  <si>
    <t>вул. 8-го Березня, 4, кв. 6, 15</t>
  </si>
  <si>
    <t>вул. 8-го Березня, 6, кв. 6</t>
  </si>
  <si>
    <t>вул. 8-го Березня, 10, кв. 11</t>
  </si>
  <si>
    <t>вул. Гоголя, 4, кв. 12</t>
  </si>
  <si>
    <t>вул. Гоголя, 6, кв. 5, 11, 12, 18</t>
  </si>
  <si>
    <t>вул. Гоголя, 8, кв. 5, 6, 11, 13</t>
  </si>
  <si>
    <t>вул. Гоголя, 10, кв. 12, 18</t>
  </si>
  <si>
    <t>вул. Гоголя, 29, кв. 10, 26</t>
  </si>
  <si>
    <t>вул. Гоголя, 35, кв. 5, 8, 21</t>
  </si>
  <si>
    <t>вул. Енергетиків, 19, кв. 6</t>
  </si>
  <si>
    <t>вул. Енергетиків, 31, кв. 11</t>
  </si>
  <si>
    <t>вул. Першотравнева, 20, кв. 1, 6</t>
  </si>
  <si>
    <t>вул. Першотравнева, 29, кв. 5, 8, 12, 16, 23, 34, 35, 40, 49, 50, 51, 54, 55, 56, 59</t>
  </si>
  <si>
    <t>вул. Першотравнева, 31, кв. 6, 8</t>
  </si>
  <si>
    <t>вул. Першотравнева, 32, кв. 6, 19, 30</t>
  </si>
  <si>
    <t>вул. Першотравнева, 33, кв. 12, 20, 29</t>
  </si>
  <si>
    <t>вул. Першотравнева, 35, кв. 9, 12, 13, 14, 15, 16, 32, 35, 40</t>
  </si>
  <si>
    <t>пр. Радянський, 24, кв. 13, 15, 25, 26, 27, 28, 33, 42, 44</t>
  </si>
  <si>
    <t>пр. Радянський, 28, кв. 7, 9, 10, 11, 19, 24, 31, 38, 40</t>
  </si>
  <si>
    <t>пр. Радянський, 30, кв. 8, 11, 27, 31</t>
  </si>
  <si>
    <t>пр. Радянський, 32, кв. 9</t>
  </si>
  <si>
    <t>пр. Хіміків, 9, кв. 9, 30</t>
  </si>
  <si>
    <t>пр. Хіміків, 15, кв. 5, 12</t>
  </si>
  <si>
    <t>пр. Хіміків, 19, кв. 10</t>
  </si>
  <si>
    <t>пр. Хіміків, 21, кв. 55, 59, 63</t>
  </si>
  <si>
    <t>вул. Енергетиків, 17 - 4шт.</t>
  </si>
  <si>
    <t>вул. Енергетиків, 21 - 2шт.</t>
  </si>
  <si>
    <t>вул. Енергетиків, 23 - 2шт.</t>
  </si>
  <si>
    <t>вул. Енергетиків, 29 - 1шт.</t>
  </si>
  <si>
    <t>вул. Шевченка, 15 - 2шт.</t>
  </si>
  <si>
    <t>вул. Першотравнева, 22 - 3шт.</t>
  </si>
  <si>
    <t xml:space="preserve"> кошти підприємств та позабюджетні кошти</t>
  </si>
  <si>
    <t>вул. Жовтнева, 8 - заміна колекторів холодного, гарячого водопостачання та каналізації</t>
  </si>
  <si>
    <t>80,0</t>
  </si>
  <si>
    <t>кошти підприємств та позабюджеті кошти</t>
  </si>
  <si>
    <t>вул. Гагаріна, 48, 48а</t>
  </si>
  <si>
    <t>Корчагін П.П.</t>
  </si>
  <si>
    <t>ш. Будівельників, 21 ,23</t>
  </si>
  <si>
    <t>УЖКГ міськради, КПЖ "Злагода", ОСББ "Я.В.А."</t>
  </si>
  <si>
    <t>вул. Гагаріна, 117, 117а</t>
  </si>
  <si>
    <t>вул. Курчатова, 7</t>
  </si>
  <si>
    <t>Квартал № 23в</t>
  </si>
  <si>
    <t>Квартал № 28а</t>
  </si>
  <si>
    <t>вул. Науки, 9</t>
  </si>
  <si>
    <t>вул. Першотравнева, 21</t>
  </si>
  <si>
    <t>Кузьмінов, Ю.К.</t>
  </si>
  <si>
    <t>вул. Гоголя, 35</t>
  </si>
  <si>
    <t>вул. Гоголя, 10</t>
  </si>
  <si>
    <t>вул. Шевченка, 15в</t>
  </si>
  <si>
    <t>вул. Танкістів, 11</t>
  </si>
  <si>
    <t>вул. Партизанська, 1</t>
  </si>
  <si>
    <t>вул. Автомобільна, 9</t>
  </si>
  <si>
    <t xml:space="preserve">вул. Партизанська, 1 - ремонт фасаду </t>
  </si>
  <si>
    <t>вул. Партизанська, 7 - ремонт фасаду та відмостки</t>
  </si>
  <si>
    <t>вул. Леніна, 7- ремонт фасаду</t>
  </si>
  <si>
    <t>вул. Гоголя, 75</t>
  </si>
  <si>
    <t>вул. Гоголя, 81</t>
  </si>
  <si>
    <t>вул. Донецька, 5</t>
  </si>
  <si>
    <t>вул. Донецька, 5а</t>
  </si>
  <si>
    <t>вул. Менделєєва, 34-2п., 3п.</t>
  </si>
  <si>
    <t>вул. Менделєєва, 21а</t>
  </si>
  <si>
    <t>вул. Науки, 7-1,п., 3п., 4п.</t>
  </si>
  <si>
    <t>вул. Маяковського, 21-1п., 2п., 6п</t>
  </si>
  <si>
    <t>вул. Науки, 7-2п.</t>
  </si>
  <si>
    <t>Заміна поштових скриньок:                               вул. Менделєєва, 21, 21а; вул. Гоголя, 71, 75;                вул. Донецька, 5, 10</t>
  </si>
  <si>
    <t>ТОВ "ТАУН СЕРВІС"</t>
  </si>
  <si>
    <t>Штехман В.О.</t>
  </si>
  <si>
    <t>Ремонт виносної бойлерної в кварталі № 29б (район буд. № 39а по пр. Хіміків).</t>
  </si>
  <si>
    <t xml:space="preserve">вул. Партизанська, 1 - заміна трубопроводу колектору опалення </t>
  </si>
  <si>
    <t>вул. Жовтнева, 8, кв. 8</t>
  </si>
  <si>
    <t>вул. Маяковського, 11</t>
  </si>
  <si>
    <t>вул. Маяковського, 13</t>
  </si>
  <si>
    <t>вул. Молодіжна, 15а</t>
  </si>
  <si>
    <t>вул. Новікова, 5</t>
  </si>
  <si>
    <t>вул. Маяковського, 11а</t>
  </si>
  <si>
    <t>вул. Маяковського, 11б</t>
  </si>
  <si>
    <t>вул. Молодіжна, 15</t>
  </si>
  <si>
    <t>вул. Молодіжна, 15б</t>
  </si>
  <si>
    <t>вул. Новікова, 3</t>
  </si>
  <si>
    <t>пр. Радянський, 64</t>
  </si>
  <si>
    <t>пр. Радянський, 66</t>
  </si>
  <si>
    <t>кошти підприємств та позабюджетні кошти</t>
  </si>
  <si>
    <t>КПЖ "Світанок", КП "СТМ"</t>
  </si>
  <si>
    <t>вул. Маяковсього, 11, 11а, 11б, 13, 26</t>
  </si>
  <si>
    <t>вул. Молодіжна, 15, 15а, 15б</t>
  </si>
  <si>
    <t>вул. Новікова, 3, 5</t>
  </si>
  <si>
    <t>пр. Радянський, 64, 66, 74а</t>
  </si>
  <si>
    <t>вул. Маяковсього, 26 - ремонт душових, деревяної підлоги</t>
  </si>
  <si>
    <t>вул. Донецька, 5а - налагодження роботи рушникосушників</t>
  </si>
  <si>
    <t>кошти підприємства</t>
  </si>
  <si>
    <t>кошти місцевого бюджету</t>
  </si>
  <si>
    <t>Внутрішньоквартальна територія</t>
  </si>
  <si>
    <t>кошти підприємства та позабюджетні кошти</t>
  </si>
  <si>
    <t>Реконструкція кладовища у с. Воронове</t>
  </si>
  <si>
    <t>Секретар ради</t>
  </si>
  <si>
    <t>А.А. Гавриленко</t>
  </si>
  <si>
    <t>Ремонт асфальтобетонного покриття</t>
  </si>
  <si>
    <t>Капітальний ремонт внутріквартальних доріг в кварталі № 41</t>
  </si>
  <si>
    <t>ВКБ міськради</t>
  </si>
  <si>
    <t>Капітальний ремонт внутріквартальних доріг в кварталі № 42</t>
  </si>
  <si>
    <t>Капітальний ремонт внутріквартальних доріг в кварталі № 50</t>
  </si>
  <si>
    <t>Капітальний ремонт внутріквартальних доріг в кварталі № 51</t>
  </si>
  <si>
    <t>Капітальний ремонт внутріквартальних доріг в кварталі № 52</t>
  </si>
  <si>
    <t>Капітальний ремонт внутріквартальних доріг в кварталі № 49-б</t>
  </si>
  <si>
    <t>Капітальний ремонт внутріквартальних доріг в 80 мікрорайоні</t>
  </si>
  <si>
    <t>Капітальний ремонт внутріквартальних доріг в 77 мікрорайоні</t>
  </si>
  <si>
    <t>Капітальний ремонт внутріквартальних доріг в 78 мікрорайоні</t>
  </si>
  <si>
    <t>Бондаренко О.В.                    Єрмоленко В.В.</t>
  </si>
  <si>
    <t>Єрмоленко В.В. Колочко П.В. Черниш В.С. Ляшенко Г.В.</t>
  </si>
  <si>
    <t>Єрмоленко В.В. Черниш В.С. Ляшенко Г.В.</t>
  </si>
  <si>
    <t>Капітальний ремонт внутріквартальних доріг в 76 мікрорайоні</t>
  </si>
  <si>
    <t>Капітальний ремонт внутріквартальних доріг в 82 мікрорайоні</t>
  </si>
  <si>
    <t>Капітальний ремонт внутріквартальних доріг в 81 мікрорайоні</t>
  </si>
  <si>
    <t>Капітальний ремонт внутріквартальних доріг в 79 мікрорайоні</t>
  </si>
  <si>
    <t>Капітальний ремонт внутріквартальних доріг в кварталі № 29</t>
  </si>
  <si>
    <t>Капітальний ремонт внутріквартальних доріг в кварталі № 30</t>
  </si>
  <si>
    <t>Капітальний ремонт внутріквартальних доріг в кварталі № 31</t>
  </si>
  <si>
    <t>Капітальний ремонт внутріквартальних доріг в кварталі № 59</t>
  </si>
  <si>
    <t>Капітальний ремонт внутріквартальних доріг в кварталі № 61</t>
  </si>
  <si>
    <t>Капітальний ремонт внутріквартальних доріг в кварталі № 32</t>
  </si>
  <si>
    <t>Куниця С.П. Таратута С.О.</t>
  </si>
  <si>
    <t>Капітальний ремонт внутріквартальних доріг в кварталі МЖК "Мрія"</t>
  </si>
  <si>
    <t>Капітальний ремонт доріг в смт. Борівське (район СЗШ № 19)</t>
  </si>
  <si>
    <t>Черножукова О.В.</t>
  </si>
  <si>
    <t>Капітальний ремонт внутріквартальних доріг в кварталі № 65</t>
  </si>
  <si>
    <t>Капітальний ремонт доріг в с. Сиротино</t>
  </si>
  <si>
    <t>Капітальний ремонт внутріквартальних доріг в кварталі № 1</t>
  </si>
  <si>
    <t>Капітальний ремонт внутріквартальних доріг в кварталі № 7</t>
  </si>
  <si>
    <t>Капітальний ремонт внутріквартальних доріг в кварталі № 20</t>
  </si>
  <si>
    <t>Капітальний ремонт внутріквартальних доріг в кварталі № 24</t>
  </si>
  <si>
    <t>Капітальний ремонт внутріквартальних доріг в кварталі № 69</t>
  </si>
  <si>
    <t>Капітальний ремонт внутріквартальних доріг в кварталі № 26</t>
  </si>
  <si>
    <t>Капітальний ремонт внутріквартальних доріг в кварталі № 27</t>
  </si>
  <si>
    <t>Капітальний ремонт внутріквартальних доріг в кварталі № 23-в</t>
  </si>
  <si>
    <t>Капітальний ремонт внутріквартальних доріг в кварталі № 28-а</t>
  </si>
  <si>
    <t>Капітальний ремонт внутріквартальних доріг в кварталі № 29-б</t>
  </si>
  <si>
    <t>Капітальний ремонт внутріквартальних доріг в кварталі № 8-а</t>
  </si>
  <si>
    <t>IV. Фінансування</t>
  </si>
  <si>
    <t>1 - кошти місцевого бюджету;</t>
  </si>
  <si>
    <t>Вид робіт</t>
  </si>
  <si>
    <t>Джерело фінан-сування</t>
  </si>
  <si>
    <t>Орієнтовний обсяг фінансуван-ня, тис.грн.</t>
  </si>
  <si>
    <t>Фактичний обсяг фінансуван-ня, тис.грн.</t>
  </si>
  <si>
    <t>В стовбчику 6 "Джерело фінансування" читати:</t>
  </si>
  <si>
    <t>вул.Донецька, 34</t>
  </si>
  <si>
    <t>вул.Донецька, 28а</t>
  </si>
  <si>
    <t>пр.Радянський, 33</t>
  </si>
  <si>
    <t>вул.Федоренка,16, 55</t>
  </si>
  <si>
    <t>вул.Федоренка, 53а</t>
  </si>
  <si>
    <t>Виконано в 2011 році.</t>
  </si>
  <si>
    <t>Виконано в 2011 році поточний ремонт.</t>
  </si>
  <si>
    <t>вул.Курчатова, 4</t>
  </si>
  <si>
    <t>Ремонт виконано в 5п., 6п. В інших під’їздах ремонт виконано раніше.</t>
  </si>
  <si>
    <t>1п. – виконано в 2009р.; 3п. - виконано в 2010р.; 2п. - виконано в 2011р.</t>
  </si>
  <si>
    <t>Виконано поточний ремонт в 2011 році.</t>
  </si>
  <si>
    <t>ш.Будівельників, 21а, 23 (встановлення лав біля під’їздів)</t>
  </si>
  <si>
    <t>ш.Будівельників,  23а (встановлення лав біля під’їздів)</t>
  </si>
  <si>
    <t>Лави встановлені в попередні роки.</t>
  </si>
  <si>
    <t>Виконано мешканцями за власні кошти</t>
  </si>
  <si>
    <t>Для організації руху маршрутного таксі до с. Павлоград та с. Синецький необхідно облаштувати розворотний майданчик для автобусів маршрутного таксі. В 2011 році кошти на проведення цих заходів з місцевого бюджету не виділялися. На теперішній час пасажирські перевезення здійснюються приміськими автобусами Сєвєродонецьк - Лисичанськ</t>
  </si>
  <si>
    <t>Графік руху автобусів відрегульовано . Скарг від громадян немає.</t>
  </si>
  <si>
    <t>вул.Донецька, 30</t>
  </si>
  <si>
    <t>вул.Донецька, 36</t>
  </si>
  <si>
    <t xml:space="preserve"> вул.Менделєєва, 37а</t>
  </si>
  <si>
    <t xml:space="preserve"> вул.Менделєєва, 39</t>
  </si>
  <si>
    <t>вул.Менделєєва, 43</t>
  </si>
  <si>
    <t>вул.Менделєєва, 47</t>
  </si>
  <si>
    <t>вул.Менделєєва, 48; 48а</t>
  </si>
  <si>
    <t>вул.Федоренка,24</t>
  </si>
  <si>
    <t>вул.Федоренка, 30, 35</t>
  </si>
  <si>
    <t>1</t>
  </si>
  <si>
    <t xml:space="preserve">пр. Гвардйський, 6 - заміна колекторів гарячого водопостачання </t>
  </si>
  <si>
    <t xml:space="preserve">пр. Гвардйський, 6а - заміна колекторів гарячого водопостачання </t>
  </si>
  <si>
    <t>пр. Гвардйський, 6а - заміна колекторів холодного водопостачання та каналізації</t>
  </si>
  <si>
    <t>пр. Гвардйський, 6 - заміна колекторів холодного водопостачання та каналізації</t>
  </si>
  <si>
    <t xml:space="preserve">пр. Гвардйський, 8 - заміна колекторів гарячого водопостачання </t>
  </si>
  <si>
    <t>пр. Гвардйський, 8 - заміна колекторів холодного водопостачання та каналізації</t>
  </si>
  <si>
    <t xml:space="preserve">пр. Гвардйський, 8б - заміна колекторів гарячого водопостачання </t>
  </si>
  <si>
    <t>пр. Гвардйський, 8б - заміна колекторів холодного водопостачання та каналізації</t>
  </si>
  <si>
    <t xml:space="preserve">вул. Маяковсього, 11 - заміна колекторів гарячого водопостачання </t>
  </si>
  <si>
    <t>вул. Маяковсього, 11 - заміна колекторів холодного водопостачання та каналізації</t>
  </si>
  <si>
    <t xml:space="preserve">вул. Маяковського, 11а - заміна колекторів гарячого водопостачання </t>
  </si>
  <si>
    <t>вул. Маяковського, 11а - заміна колекторів холодного водопостачання та каналізації</t>
  </si>
  <si>
    <t xml:space="preserve">вул. Маяковсього, 11б - заміна колекторів гарячого водопостачання </t>
  </si>
  <si>
    <t>вул. Маяковсього, 11б - заміна колекторів холодного водопостачання та каналізації</t>
  </si>
  <si>
    <t xml:space="preserve">вул. Маяковсього, 13 - заміна колекторів гарячого водопостачання </t>
  </si>
  <si>
    <t>вул. Маяковсього, 13 - заміна колекторів холодного водопостачання та каналізації</t>
  </si>
  <si>
    <t xml:space="preserve">вул. Маяковсього, 26 - заміна колекторів гарячого водопостачання </t>
  </si>
  <si>
    <t>вул. Маяковсього, 26 - заміна колекторів холодного водопостачання та каналізації</t>
  </si>
  <si>
    <t xml:space="preserve">вул. Молодіжна, 15 - заміна колекторів гарячого водопостачання </t>
  </si>
  <si>
    <t>вул. Молодіжна, 15 - заміна колекторів холодного водопостачання та каналізації</t>
  </si>
  <si>
    <t xml:space="preserve">вул. Молодіжна, 15а - заміна колекторів гарячого водопостачання </t>
  </si>
  <si>
    <t>вул. Молодіжна, 15а - заміна колекторів холодного водопостачання та каналізації</t>
  </si>
  <si>
    <t xml:space="preserve">вул. Молодіжна, 15б - заміна колекторів гарячого водопостачання </t>
  </si>
  <si>
    <t>вул. Молодіжна, 15б - заміна колекторів холодного водопостачання та каналізації</t>
  </si>
  <si>
    <t xml:space="preserve">вул. Новікова, 3 - заміна колекторів гарячого водопостачання </t>
  </si>
  <si>
    <t>вул. Новікова, 3 - заміна колекторів холодного водопостачання та каналізації</t>
  </si>
  <si>
    <t xml:space="preserve">вул. Новікова, 5 - заміна колекторів гарячого водопостачання </t>
  </si>
  <si>
    <t>вул. Новікова, 5 - заміна колекторів холодного водопостачання та каналізації</t>
  </si>
  <si>
    <t xml:space="preserve">пр. Радянський, 64 - заміна колекторів гарячого водопостачання </t>
  </si>
  <si>
    <t>пр. Радянський, 64 - заміна колекторів холодного водопостачання та каналізації</t>
  </si>
  <si>
    <t xml:space="preserve">пр. Радянський, 66 - заміна колекторів гарячого водопостачання </t>
  </si>
  <si>
    <t>пр. Радянський, 66 - заміна колекторів холодного водопостачання та каналізації</t>
  </si>
  <si>
    <t xml:space="preserve">пр. Радянський, 74а - заміна колекторів гарячого водопостачання </t>
  </si>
  <si>
    <t>пр. Радянський, 74а - заміна колекторів холодного водопостачання та каналізації</t>
  </si>
  <si>
    <t xml:space="preserve">вул.Менделєєва, 48  </t>
  </si>
  <si>
    <t xml:space="preserve">вул.Менделєєва, 37; 37а; 43; 48а.   </t>
  </si>
  <si>
    <t>вул.Гагаріна, 47; 51; 53; 55.</t>
  </si>
  <si>
    <t>вул.Гагаріна, 59;             вул. Федоренка, 47</t>
  </si>
  <si>
    <t>вул.Федоренка, 16а; 35; 44; 55.</t>
  </si>
  <si>
    <t>вул.Ломоносова, 15 - ремонт лав</t>
  </si>
  <si>
    <t>вул.Ломоносова, 17, 17 «а» - ремонт лав</t>
  </si>
  <si>
    <t>Виконано в 2011 році за позабюджетні кошти.</t>
  </si>
  <si>
    <t>2 - кошти підприємства;</t>
  </si>
  <si>
    <t>3 - позабюджетні кошти</t>
  </si>
  <si>
    <t>Виконано в 2011-2012 роках.</t>
  </si>
  <si>
    <t>Виконано в 2012 році.</t>
  </si>
  <si>
    <t>Виконано в 2011-2012 роках поточний ремонт.</t>
  </si>
  <si>
    <t xml:space="preserve">Виконано в 2012 році поточний ремонт. </t>
  </si>
  <si>
    <t>Виконано в 2011-2012 роках по пр. Космонавтів, 15. Пр. Космонавтів, 2 та 17 - стан покрівель задовільний.</t>
  </si>
  <si>
    <t>Виконано: проект в 2011 році; капітальний ремонт внутрішньобудинко-вих електромереж в 2012 році.</t>
  </si>
  <si>
    <t>Виконано в 2012 році. Зазначена вартість матеріалів.</t>
  </si>
  <si>
    <t>Пр. Радянський, 28 - двері в задовільному стані, пр. Радянський, 32 - встановлені металеві двері мешканцями.</t>
  </si>
  <si>
    <t>В задовільному стані.</t>
  </si>
  <si>
    <t>Виконано в 2011 році по  вул. Енергетиків, 17-2п. Вул. Енергетиків, 19 - 1, 2п, 23 - 1, 2п, 25 - 1, 2п. - в задовільному стані.</t>
  </si>
  <si>
    <t>Виконанов 2012 році.</t>
  </si>
  <si>
    <t>- кошти підприємства</t>
  </si>
  <si>
    <t>Виконано в 2012 році з матеріалів б/в.</t>
  </si>
  <si>
    <t>Виконано в 2012 році за допомогою депутата.</t>
  </si>
  <si>
    <t>вул.Менделєєва, 48б-1п.</t>
  </si>
  <si>
    <t>вул.Менделєєва, 46-1п., 2п., 3п.</t>
  </si>
  <si>
    <t>Виконано в 2012 році поточний ремонт.</t>
  </si>
  <si>
    <t>вул.Федоренка,16а</t>
  </si>
  <si>
    <t>вул.Федоренка,18</t>
  </si>
  <si>
    <t>Виконано в 2012 році капітальний ремонт.</t>
  </si>
  <si>
    <t>Виконано в 2011 році поточний ремонт в 2п.; в 2012 році - в 1п.</t>
  </si>
  <si>
    <t>Виконано в 2011 році поточний ремонт по пр.Раяднському, 33б - 3п., пр.Радянський, 33в - 2, 3п.</t>
  </si>
  <si>
    <t>Виконано в 2012 році поточний ремонт в 4п.</t>
  </si>
  <si>
    <t>Виконано в 2012 році поточний ремонт по пр.Хіміків, 38 - 2п.; пр.Хіміків, 46 - 2п.</t>
  </si>
  <si>
    <t>Виконано в 2011 році поточний ремонт в 4п.</t>
  </si>
  <si>
    <t>вул.Вілєсова,21б - 2п., 4п., 8п.</t>
  </si>
  <si>
    <t>Виконано в 2012 році поточний ремонт в 1п.</t>
  </si>
  <si>
    <t>Виконано в 2011 році поточний ремонт в 1п.; в 2012 році - в 3п.</t>
  </si>
  <si>
    <t>Виконано в 2011 році поточний ремонт в 4п.; в 2009 році - в 5п.</t>
  </si>
  <si>
    <t xml:space="preserve">Виконано в 2011 році поточний ремонт в 2п., в 2008 році - в 3п. </t>
  </si>
  <si>
    <t>Виконано в 2008 році.</t>
  </si>
  <si>
    <t>Виконано в 2009 році поточний ремонт в 1, 2п.</t>
  </si>
  <si>
    <t>Виконано в 2008 році поточний ремонт в 1п.; в 2009 році - в 2п.</t>
  </si>
  <si>
    <t>Виконано в 2011 році поточний ремонт по вул.Менделєєва, 45 - 1п.; в 2012 році - вул.Менделєєва, 27 - 1п.; вул.Менделєєва, 39 - 1п.</t>
  </si>
  <si>
    <t>Виконано в 2012 році за позабюджетні кошти.</t>
  </si>
  <si>
    <t>Виконано в 2012 році мешканцями.</t>
  </si>
  <si>
    <t>Двері в задовільному стані. Пофарбовані в 2011 році.</t>
  </si>
  <si>
    <t>Стан задовільний.</t>
  </si>
  <si>
    <t>Виконано в 2011 році капітальний ремонт.</t>
  </si>
  <si>
    <t>Виконано в 2012 році по вул.Федоренка, 24.</t>
  </si>
  <si>
    <t>Виконано мешканцями.</t>
  </si>
  <si>
    <t>Стан лав задовільний, в поручнях немає необхідності.</t>
  </si>
  <si>
    <t>Виконано в 2011 році поточний ремонт лав, в 2012 році встановлено поручні.</t>
  </si>
  <si>
    <t>Встановлено в 2012 році дитячий майданчик в районі буд. № 44 по пр.Хіміків та № 28а по вул.Донецька.</t>
  </si>
  <si>
    <t>Спортивний майданчик в задовільному стані.</t>
  </si>
  <si>
    <t>Встановлено в 2012 році дитяче обладнання біля будинку по вул.Гоголя, 83.</t>
  </si>
  <si>
    <t>Встановлено в 2012 році дитячий майданчик за позабюджетні кошти в районі буд. № 29 по вул. Першотравнева та № 35 по вул.Гоголя.</t>
  </si>
  <si>
    <t>Встановлено в 2012 році дитячий майданчик в районі буд. № 8 по вул.Гоголя та № 15 по пр.Хіміків</t>
  </si>
  <si>
    <t>Постійно ведеться робота з обрізки дерев на прибудинкових територіях силами КПЖ "Світанок".</t>
  </si>
  <si>
    <t>Виконано в 2012 році силами КПЖ "Евріка".</t>
  </si>
  <si>
    <t>Виконано в 2012 році під час весняних заходів з благоустрою.</t>
  </si>
  <si>
    <t>Виконано в 2012 році силами КПЖ "Добробут".</t>
  </si>
  <si>
    <t>Виконано в 2011 році фарбування за адресами: вул.Донецька, 28; в 2012 році - вул.Гагаріна, 41, 45, 53; вул.Донецька, 38; вул.Менедлєєва, 39; вул.Федоренка, 18, 55; пр.Хіміків, 38, 46.</t>
  </si>
  <si>
    <t>В конано в 2011 році поточний ремонт за адресою:                            вул.Маяковського, 15.</t>
  </si>
  <si>
    <t>УЖКГ міськради,     КП "СКС"</t>
  </si>
  <si>
    <t>Прокладання водопроводу у ж/р Щедрищеве: від вул.Кірова до провул.Світлий; по провул.Світлий; по вул.Піонерській</t>
  </si>
  <si>
    <t xml:space="preserve">Виконано в 2012 році. </t>
  </si>
  <si>
    <t>Виконано в 2013 році капітальний ремонт.</t>
  </si>
  <si>
    <t xml:space="preserve">Виконано в 2013 році капітальний ремонт. </t>
  </si>
  <si>
    <t>Виконано в 2013 році.</t>
  </si>
  <si>
    <t>вул.Лисичанська, 3а, 5б</t>
  </si>
  <si>
    <t>Виконано в 2012-2013 роках.</t>
  </si>
  <si>
    <t>Вул. Першотравнева, 20 - 1, 2п., 33 - 2п., 29 - 2п. - в задовільному стані; вул.Першотравнева, 20в - виконано в 2013 році.</t>
  </si>
  <si>
    <t>Вул. 8-го Березня, 4 - 1, 2п., 8-1п., 10 - 2п., 12-1п. - в задовільному стані; вул. 8-го Березня, 10-1п., 6 - 1, 2п. - виконано в 2013 році.</t>
  </si>
  <si>
    <t>вул.Менделєєва,45-1 поверх; вул. Гагаріна, 43а-1 та 4 поверхи; вул.Федоренка, 55-4 поверх</t>
  </si>
  <si>
    <t>Встановлено лави в 2013 році по ш.Будівельників, 21а - 1, 7п.; ш.Будівельників, 23 - 2п., ш.Будівельників, 23а - 1п.</t>
  </si>
  <si>
    <t>Виконано в 2013 році заміну газового обладнання на кухнях.</t>
  </si>
  <si>
    <t>Виконано в 2013 році поточний ремонт внутрішньобудинкових мереж опалення.</t>
  </si>
  <si>
    <t>Виконано в 2011-2013 роках поточний ремонт.</t>
  </si>
  <si>
    <t>Виконано в 2012-2013 роках поточний ремонт.</t>
  </si>
  <si>
    <t>вул. Донецька, 26-2п.</t>
  </si>
  <si>
    <t>вул.Менделєєва, 37«а»-2п.; 39-1, 2п.;  56-2п.</t>
  </si>
  <si>
    <t>Виконано в 2013 році поточний ремонту по пр.Радянський, 39 - 1, 2п.</t>
  </si>
  <si>
    <t>Виконано в 2012 році поточний ремонт по вул.Гагаріна, 45 - 2п.; вул.Гагаріна, 47 - 1, 2п.; вул.Гагаріна, 53 - 2п.; в 2013 році: вул.Гагаріна, 59 - 2, 3, 4п.</t>
  </si>
  <si>
    <t>Виконано в 2012 році поточний ремонт по вул.Федоренка, 18 - 4п.; вул. Федоренка, 16а - 3п.; в 2013 році: вул.Федоренка, 16а - 1, 2, 4п.</t>
  </si>
  <si>
    <t>Виконано в 2011 році поточний ремонт по вул.Федоренка, 49 - 1, 2п.; в 2013 році: по вул.Федоренка, 24 - 2п.; вул.Федоренка, 53 - 1, 2п.</t>
  </si>
  <si>
    <t>Виконано в 2013 році в 1, 4п.</t>
  </si>
  <si>
    <t>Виконано в 2013 році в 1, 2п.</t>
  </si>
  <si>
    <t>Виконано поточний ремонт в 2007 році - в 2п.; в 2009 році - в 1, 4п.; в 2013 році - 6п.</t>
  </si>
  <si>
    <t>Виконано в 2013 році в 4, 5, 6п.</t>
  </si>
  <si>
    <t>Виконано в 2013 році по пр.Радянський, 33.</t>
  </si>
  <si>
    <t>Виконано в 2013 році за позабюджетні кошти.</t>
  </si>
  <si>
    <t>Виконано в 2012 році в 3п. мешканцями. ; в 2013 році - виконано в 4п. за позабюджетні кошти.</t>
  </si>
  <si>
    <t>Виконано поточний ремонт.</t>
  </si>
  <si>
    <t>УЖКГ міськради,  КПЖ "Ритм"</t>
  </si>
  <si>
    <t>Виконано в 2011-2013 роках.</t>
  </si>
  <si>
    <t>КПЖ "Світанок",            КП "СТМ"</t>
  </si>
  <si>
    <t>Встановлено в 2013 році дитячий майданчик в районі буд. № 13 по вул.Науки.</t>
  </si>
  <si>
    <t>Встановлено в 2013 році.</t>
  </si>
  <si>
    <t>Встановлено в 2013 році дитячий майданчик в районі буд. № 22, 22а по вул.Гоголя.</t>
  </si>
  <si>
    <t>Не виконано через відсутність фінансування з місцевого бюджету.</t>
  </si>
  <si>
    <t>КПЖ "Ритм" постійно ведуться роботи з обрізки та видалення сухостою.</t>
  </si>
  <si>
    <t>По пр. Космонавтів, 10 - стан задовільний. Виконано в 2013 році заміну поштових скриньок по пр.Космонавтів, 8.</t>
  </si>
  <si>
    <t>Заміна поштових скриньок за адресами:         пр.Космонавтів, 6, 8, 8а, 10</t>
  </si>
  <si>
    <t>Заміна поштових скриньок: пр. Хіміків, 31, 33, 33а, 35, 35а, 37; вул. Гоголя, 71, 75; вул. Донецька, 10; вул. Енергетиків, 66, 74; вул. Єгорова, 27, 29, 31, 33; вул. Менделєєва, 21, 21а, 32</t>
  </si>
  <si>
    <t>Заміна поштових скриньок за адресами: пр.Гвардійський, 20;  вул.Маяковського, 15, 17а, 21б, 23а; вул.Науки, 5, 7, 9; пр.Радянський, 61, 63</t>
  </si>
  <si>
    <t xml:space="preserve">Викоано в 2013 році заміну поштових скриньок: вул.Маяковського, 15 - 4п.; вул.Науки, 7 - 4п.; вул.Науки, 9. </t>
  </si>
  <si>
    <t>Заміна поштових скриньок за адресою:  вул.Маяковського, 21</t>
  </si>
  <si>
    <t>Викоано в 2013 році.</t>
  </si>
  <si>
    <t>Виконано в 2013 році заміну поштових скриньок по вул.Гогол, 75.</t>
  </si>
  <si>
    <t>КП "Сєвєродонець-ка ритуальна служба"</t>
  </si>
  <si>
    <t>Виконано в 2013 році. Повторно в 2014 році</t>
  </si>
  <si>
    <t>Виконано в 2014році.</t>
  </si>
  <si>
    <t>Виконано в 2011 році. Покрівля по вул. Федоренко, 30  виконано капітальний ремонт в 2013році.</t>
  </si>
  <si>
    <t>Виконано в 2011 році. Повторно виконано в 2014 році.</t>
  </si>
  <si>
    <t>Виконано в 2013 році поточний ремонт по вул.Менделєєва, 47-2п. В 2014 році поточний ремонт по вул. Мендєлєєва, 58-3п.</t>
  </si>
  <si>
    <t>Виконано в 2011 році поточний ремонт по вул.Федоренка, 30 - 1п.; в 2012 році - по вул.Федоренка, 26 - 3п.; вул.Федоренка, 35 - 1п.; в 2013 році - по вул.Федоренка, 26 - 2п.; по вул.Федоренка, 35 - 2п. В 2015 році виконано поточний ремонт по вул. Федоренко, 55-1п</t>
  </si>
  <si>
    <t>Виконано в 2014 році по пр. Хіміків, 42-2п; 44-1п;46-2п</t>
  </si>
  <si>
    <t>Виконано в 2013 році по вул.Федоренка, 26, 35.Виконано в 2014 році по вул. Федоренко, 14-1п;18-1п,2п.,3п; 20-1п,2п; 43-1п; 49-1п; 53-2п,3п;55-2п.</t>
  </si>
  <si>
    <t>Виконано в 2013 році по вул.Леніна, 46. В 2014 році виконано по вул. Горького, 17,19,21,23,25; вул. Леніна, 46,48,50,52</t>
  </si>
  <si>
    <t xml:space="preserve">Виконано в 2011 році поточний ремонт по вул.Донецька, 34 - 4п.; вул.Донецька, 36 - 2, 3п.; вул.Гагаріна, 41 - 1п.; вул.Гагаріна, 43 - 2п.; в 2012 році - пр.Радянський, 33 - 1, 3п.; в 2013 році - по вул.Гагаріна, 59 - 2, 3п. Виконано в 2014 році  по пр. Радянський, 33; вул. Гагаріна, 45,59 </t>
  </si>
  <si>
    <t>Виконано в 2011 році по вул.Федоренка, 48; в 2013 році - по вул.Менделєєва, 37, 37а.Виконано в 2014 році Мендєлєєва, 48а, Радянський, 33</t>
  </si>
  <si>
    <t>Виконано в 2011 році по вул.Гагарніа, 59, вул.Федоренка, 47; в 2012 році - вул.Федоренка, 35 - 1п.; вул.Федоренка, 16а - 3п. Виконанов 2014 році вул. Гагаріна, 47, вул. Федоренко, 16а,35; Перела  по вул. Федоренко, 16а,55</t>
  </si>
  <si>
    <t>Виконано в 2013 році заміну поштових скриньок по вул.Гоголя, 75, вул. Донецька, 10.</t>
  </si>
  <si>
    <t>Виконано в 2013 році. Виконано в 2014 році ремонт лав по вул. Горького, 16, 16а, 17, 18, 19, 21, 23, 25,  вул. Донецька, 4, вул. Ленана, 48, 50, 52, вул. Енергетиків, 41,43, 45. Улащштування поручнів по вул. Енергетиків, 43</t>
  </si>
  <si>
    <t>Виконано в 2012-2013 роках поточний ремонт. В 2014 році виконаоно повторний ремонт</t>
  </si>
  <si>
    <t>Кошти місцевого бюджету, кошти підприємства</t>
  </si>
  <si>
    <t>Виконано в 2011-2013 роках поточний ремонт.Виконано в 2014 році поточний ремонт .</t>
  </si>
  <si>
    <t xml:space="preserve">Виконано в 2011-2013 роках поточний ремонт.Виконано в 2014 році повторний поточний ремонт. </t>
  </si>
  <si>
    <t xml:space="preserve">Виконано в 2011 році поточний ремонт.Виконано в 2014 році повторний поточний ремонт. </t>
  </si>
  <si>
    <t>Виконано в 2011-2012 роках поточний ремонт.Виконано в 2014 році повторний поточний ремонт.</t>
  </si>
  <si>
    <t>Виконано в 2011-2013 роках поточний ремонт. Виконано в 2014 році поточний ремонт.</t>
  </si>
  <si>
    <t>Виконано в 2011-2013 роках поточний ремонт.Виконано в 2014 році поточний ремонт.</t>
  </si>
  <si>
    <t>Виконано в 2013 році поточний ремонт.Виконано в 2014 році поточний ремонт.</t>
  </si>
  <si>
    <t>Виконано в 2011-2012 роках поточний ремонт.Виконано в 2014 році поточний ремонт.</t>
  </si>
  <si>
    <t>Виконано в 2012-2013 роках поточний ремонт. Виконано в 2014 році повторний поточний ремонт.</t>
  </si>
  <si>
    <t>Стан металевих решіток задовільний</t>
  </si>
  <si>
    <t>Виконано в 2011 році поточний ремонт по вул.Курчатова, 17 - 2, 3п; вул.Курчатова, 17а - 3п.; в 2012 році - вул.Курчатова, 17 - 7п.; вул.Курчатова, 17а - 2п.; вул.Курчатова, 19б; в 2013 році - вул. Курчатова,17 - 5п.; вул.Курчатова,32 - 3, 4п.; в 2007 році - вул.Курчатова, 32 - 1п. В 2014 році - вул. Курчатова, 15-4п.</t>
  </si>
  <si>
    <t>Виконано в 2013 році по пр.Гвардійському, 61.в 2014 році - по пр. Гвардійський, 59-2п.</t>
  </si>
  <si>
    <t xml:space="preserve">Виконано в 2012 році поточний ремонт по вул.Курчатова, 16 - 3п.; в 2013 році - по вул.Курчатова, 16 - 4, 5п.; в 2009 році - по вул.Курчатова, 16 - 2п.; </t>
  </si>
  <si>
    <t>Виконано в 2011 році поточний ремонт. Виконано в 2014 році капітальний ремонт електричних  мереж та водовідведення.</t>
  </si>
  <si>
    <t>Виконано в 2014 році</t>
  </si>
  <si>
    <t xml:space="preserve">Виконано в 2012 році. Виконано в 2014 році додаткові роботи </t>
  </si>
  <si>
    <t>Виконано в 2011 році. Виконано в 2014 році додаткові роботи.</t>
  </si>
  <si>
    <t>Виконано в 2013 році експертизу проектно-кошторисної документації .            Виконано в 2014 році.</t>
  </si>
  <si>
    <t>Виконано в 2014 році.</t>
  </si>
  <si>
    <t xml:space="preserve">Виконано в 2014 році  </t>
  </si>
  <si>
    <t xml:space="preserve">Виконано в 2011-2012 роках поточний ремонт. Виконано в 2014 році повторний поточний ремонт. </t>
  </si>
  <si>
    <t>Виконано в 2011-2013 роках поточний ремонт. Виконано в 2014 році повторний поточний ремонт.</t>
  </si>
  <si>
    <t>Виконано в 2011-2013 роках поточний ремонт.Виконано в 2014 році повторний поточний ремонт.</t>
  </si>
  <si>
    <t>1,2</t>
  </si>
  <si>
    <t>Виконано в 2012-2013 роках поточний ремонт.Виконано в 2014 році повторний поточний ремонт.</t>
  </si>
  <si>
    <t>вул.Гоголя, 29-1,2 п.</t>
  </si>
  <si>
    <t xml:space="preserve">Виконано поточний ремонт дверей у 2014 році </t>
  </si>
  <si>
    <t xml:space="preserve">Виконано в 2011 році по пр. Хіміків, 21,                             пр. Хіміків, 19-2, . - в задовільному стані;               пр. Хіміків, 19-1,  </t>
  </si>
  <si>
    <t>Мешканці будинку мають заборгованість за житлово-комунальні послуги в сумі  11,343 тис. грн.</t>
  </si>
  <si>
    <t>Мешканці будинку мають заборгованість за житлово-комунальні послуги в сумі  25,748 тис. грн.</t>
  </si>
  <si>
    <t>Мешканці будинку мають заборгованість за житлово-комунальні послуги в сумі  27,596 тис. грн.</t>
  </si>
  <si>
    <t>Мешканці будинку мають заборгованість за житлово-комунальні послуги в сумі  7,98 тис. грн.</t>
  </si>
  <si>
    <t xml:space="preserve">Мешканці будинку мають заборгованість за житлово-комунальні послуги в сумі  0,741 тис. грн. </t>
  </si>
  <si>
    <t>Мешканці будинку мають заборгованість за житлово-комунальні послуги в сумі  8,657 тис. грн.</t>
  </si>
  <si>
    <t>Мешканці будинку мають заборгованість за житлово-комунальні послуги в сумі  4,942 тис. грн.</t>
  </si>
  <si>
    <t>Мешканці будинку мають заборгованість за житлово-комунальні послуги у сумі 69,2 тис. грн.</t>
  </si>
  <si>
    <t>Мешканці будинку мають заборгованість за житлово-комунальні послуги у сумі 120,0 тис. грн.</t>
  </si>
  <si>
    <t xml:space="preserve">Протікання покрівлі не виявлено </t>
  </si>
  <si>
    <t>Встановлено лаву при передачі житлового будинку на обслуговування КПЖ "Світанок"</t>
  </si>
  <si>
    <t>Освітлення в середині кварталів передбачено за рахунок освітлення над під'їздами житлових будинків, яке відновлено протягом 2011 року.</t>
  </si>
  <si>
    <t>Мешканці підїзду мають заборгованість за житлово-комунальні послуги у сумі 19, 38 тис. грн.</t>
  </si>
  <si>
    <t>Виконано у 2014 році</t>
  </si>
  <si>
    <t xml:space="preserve">Мешканці будинку мають заборгованість за житлово-комунальні послуги у сумі 144,189 тис. грн., тому у 2013 році виконано ремонт тільки 4-го підїзду </t>
  </si>
  <si>
    <t>Виконано в 2011 році поточний ремонт. В 2014 році виконано утеплення фасад житлового будинку .</t>
  </si>
  <si>
    <t>Не виявлено протікання покрівлі</t>
  </si>
  <si>
    <t>Протікання покрівлі не виявлено</t>
  </si>
  <si>
    <t>За результатами обстеження КП "СТМ" теплові мережі в задовільному стані.</t>
  </si>
  <si>
    <t>За результатами обстеження КП "СТМ" система гарачого водопостачання взадовільному стані.</t>
  </si>
  <si>
    <t xml:space="preserve"> В задовільному стані.</t>
  </si>
  <si>
    <t>Мешканці мають заборгованість за житлово-комунальні послуги в сумі 25,0 тис. грн.</t>
  </si>
  <si>
    <t>Мешканці мають заборгованість за житлово-комунальні послуги у сумі 6,995 тис. грн.</t>
  </si>
  <si>
    <t>Не виконано у зхвязку з тяжким фінансовим становищем на КПЖ "Ритм"</t>
  </si>
  <si>
    <t xml:space="preserve">У звязку з заборгованісю мешканців гуртожитку за житлово-комунальні послуги в сумі 120,438 тис. грн. частково виконано поточний ремонт  коридоров та кухонь у 2013 році </t>
  </si>
  <si>
    <t>Фарбування газопроводів не виконано</t>
  </si>
  <si>
    <t>Поточний ремонт</t>
  </si>
  <si>
    <t>Капітальний ремонт</t>
  </si>
  <si>
    <t xml:space="preserve">Поточний ремонт </t>
  </si>
  <si>
    <t xml:space="preserve"> К</t>
  </si>
  <si>
    <t>Поточний ремонт  Капітальний ремонт</t>
  </si>
  <si>
    <t>Потосний ремонт</t>
  </si>
  <si>
    <t xml:space="preserve"> Мешканці будинку мають  заборгованість за житлово-комунальні послуги  у сумі 7,94 тис. грн</t>
  </si>
  <si>
    <t xml:space="preserve"> Мешканці будинку мають  заборгованість за житлово-комунальні послуги  у сумі 2,234 тис. грн</t>
  </si>
  <si>
    <t>Освітлення відновлене в 2010р.</t>
  </si>
  <si>
    <t>По вул. Донецька, 26-1,2п;  28-1п; 34-2 п.  ганки та козирки в задовільному стані. Інші адреси зазначені у дорученнях перенесено на 2015 рік</t>
  </si>
  <si>
    <t>Виконано протягом 2011-2014 років</t>
  </si>
  <si>
    <t>По вул. Донецькій, 26, 38 - відмостка в задовільному стані, по вул. Донецька 28а перенесено на 2015 рік</t>
  </si>
  <si>
    <t>перенесено на 2015 рік</t>
  </si>
  <si>
    <t xml:space="preserve">Перенесено на 2015 рік </t>
  </si>
  <si>
    <t>Перенсено на 2015 рік</t>
  </si>
  <si>
    <t>Встановлені додаткові елементи обладнання.</t>
  </si>
  <si>
    <t>Перенесено на 2015 рік</t>
  </si>
  <si>
    <t>Виконано в 2011 році поточний ремонт покрівель за адресами: вул.Енергетиків, 45, 47, 49; вул.Леніна, 48, 50; вул.Горького, 16, 25; вул.Менделєєва, 15.  Виконано в 2012 році поточний ремонт покрівель за адресами: вул.Леніна, 51; вул.Ломоносова, 6; вул.Енергетиків, 45, 49; вул.Горького, 16в. Виконано в 2014р. поточний ремонт покрівель за адресами: вул. Горького, 14,16а,16в;вул. Леніна, 57, 3,26; вул. Ломоносова, 8, вул. Мендєлєєва, 15. В 2012 році виконано капітальний ремонт житлового будинку по вул. Донецька, 4 з утеплення стін зовні, капітальним ремонтом покрівлі та укріпленням стін на сумму 566,31 тис. грн.</t>
  </si>
  <si>
    <t>В 2014 році виконано поточний ремонт по вул. Гагаріна, 41-2п; мешканці 3 та 4 підїздів мають заборгованість за житлово-комунальні послуги у сумі 11,2 тис. грн.</t>
  </si>
  <si>
    <t>Виконано за рахунок  коштів  ОСББ</t>
  </si>
  <si>
    <t>вул. Донецька 5а-2п виконано у 2008р. ; 4 п виконано у 2009р. Інші підїзди перенсено на 2015 рік</t>
  </si>
  <si>
    <t xml:space="preserve">Стан задовільний. </t>
  </si>
  <si>
    <t>Не виконано через обмеженість коштів в місцевому бюджеті</t>
  </si>
  <si>
    <t>Не виконано через обмеженість коштів у місцевому бюджеті</t>
  </si>
  <si>
    <t>Невиконано через обмеженість коштів в місцевому бюджеті</t>
  </si>
  <si>
    <t>Капітальний реомнт</t>
  </si>
  <si>
    <t xml:space="preserve">Не виконано через обмеженість коштів  місцевого бюджету </t>
  </si>
  <si>
    <t>_//_</t>
  </si>
  <si>
    <t xml:space="preserve">Не виконано через обмеженість коштів місцевого бюджету </t>
  </si>
  <si>
    <t xml:space="preserve">Виконано в 2012 році </t>
  </si>
  <si>
    <t>Виконано в 2012 році</t>
  </si>
  <si>
    <t>Не виконано через обмеженість коштів місцевого бюджету</t>
  </si>
  <si>
    <t>КП "СКС" постійно проводиться робота щодо організації централізованого вивозу ТПВ з с.Синецький та с.Павлоград. Але більша частина мешканців укладати договори відмовляється</t>
  </si>
  <si>
    <t>В 2012-2014 роках розроблено проект реконструкції міського кладовища.</t>
  </si>
  <si>
    <t>Не викоано через обмеженість коштів місцевого бюджету</t>
  </si>
  <si>
    <t>Виконано в 2012 році. Виконано в 2014 році додаткові роботи.</t>
  </si>
  <si>
    <t>Підготував</t>
  </si>
  <si>
    <t xml:space="preserve">Начальник УЖКГ міської ради </t>
  </si>
  <si>
    <t>Потапкін К.В.</t>
  </si>
  <si>
    <t xml:space="preserve">Придбано 127 контейнерів в 2011 році. </t>
  </si>
  <si>
    <t>виконанвалось протягом 2012 -2014 років</t>
  </si>
  <si>
    <t>Влаштування майданчиків під контейнери та огорожі</t>
  </si>
  <si>
    <t>Придбання</t>
  </si>
  <si>
    <t>Не виконано через відсутність фінансування у місцевому бюджеті</t>
  </si>
  <si>
    <t>В 2012 році придбано 116 контейнерів;                                       в 2013 році придбано 54 контейнери;                                         в 2014 році контейнери не придбались через відсутність коштів в місцевому бюджеті.</t>
  </si>
  <si>
    <t xml:space="preserve">Всього протягом 2011-2014 років за Програмою  витрачено 15 626,674 тис. грн., з них:  </t>
  </si>
  <si>
    <t>коштів місцевого бюджету  12 038,075 тис. грн.,</t>
  </si>
  <si>
    <t>кошти підприємств та позабюджетні кошти    3 588,599 тис. грн.</t>
  </si>
  <si>
    <t>В 2012 році обладнано 1 контейнерний майданчик;                                                в 2013 році обладнано 20 контейнерних майданчиків;                                   в 2014 році обладнано 22 контейнерних майданчики.</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</si>
</sst>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1">
    <font>
      <sz val="11"/>
      <color theme="1"/>
      <name val="Calibri"/>
      <family val="2"/>
    </font>
    <font>
      <sz val="11"/>
      <color indexed="8"/>
      <name val="Calibri"/>
      <family val="2"/>
    </font>
    <font>
      <sz val="12"/>
      <name val="Times New Roman"/>
      <family val="1"/>
    </font>
    <font>
      <b/>
      <sz val="10"/>
      <name val="Times New Roman"/>
      <family val="1"/>
    </font>
    <font>
      <sz val="10"/>
      <name val="Times New Roman"/>
      <family val="1"/>
    </font>
    <font>
      <b/>
      <sz val="8"/>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b/>
      <sz val="12"/>
      <color indexed="8"/>
      <name val="Times New Roman"/>
      <family val="1"/>
    </font>
    <font>
      <sz val="8"/>
      <color indexed="8"/>
      <name val="Times New Roman"/>
      <family val="1"/>
    </font>
    <font>
      <b/>
      <sz val="8"/>
      <color indexed="8"/>
      <name val="Times New Roman"/>
      <family val="1"/>
    </font>
    <font>
      <sz val="8"/>
      <color indexed="8"/>
      <name val="Calibri"/>
      <family val="2"/>
    </font>
    <font>
      <sz val="11"/>
      <name val="Calibri"/>
      <family val="2"/>
    </font>
    <font>
      <sz val="12"/>
      <name val="Calibri"/>
      <family val="2"/>
    </font>
    <font>
      <sz val="11"/>
      <color indexed="8"/>
      <name val="Times New Roman"/>
      <family val="1"/>
    </font>
    <font>
      <sz val="12"/>
      <color indexed="8"/>
      <name val="Calibri"/>
      <family val="2"/>
    </font>
    <font>
      <sz val="12"/>
      <color indexed="9"/>
      <name val="Times New Roman"/>
      <family val="1"/>
    </font>
    <font>
      <b/>
      <sz val="12"/>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b/>
      <sz val="12"/>
      <color theme="1"/>
      <name val="Times New Roman"/>
      <family val="1"/>
    </font>
    <font>
      <sz val="8"/>
      <color theme="1"/>
      <name val="Times New Roman"/>
      <family val="1"/>
    </font>
    <font>
      <b/>
      <sz val="8"/>
      <color theme="1"/>
      <name val="Times New Roman"/>
      <family val="1"/>
    </font>
    <font>
      <sz val="8"/>
      <color theme="1"/>
      <name val="Calibri"/>
      <family val="2"/>
    </font>
    <font>
      <sz val="12"/>
      <color theme="1"/>
      <name val="Calibri"/>
      <family val="2"/>
    </font>
    <font>
      <sz val="11"/>
      <color theme="1"/>
      <name val="Times New Roman"/>
      <family val="1"/>
    </font>
    <font>
      <sz val="12"/>
      <color theme="0"/>
      <name val="Times New Roman"/>
      <family val="1"/>
    </font>
    <font>
      <b/>
      <sz val="12"/>
      <color theme="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thin"/>
      <right style="thin"/>
      <top style="thin"/>
      <bottom/>
    </border>
    <border>
      <left style="thin"/>
      <right style="thin"/>
      <top style="thin"/>
      <bottom style="thin"/>
    </border>
    <border>
      <left style="thin"/>
      <right style="thin"/>
      <top/>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left style="thin"/>
      <right/>
      <top/>
      <bottom style="thin"/>
    </border>
    <border>
      <left style="thin"/>
      <right/>
      <top style="thin"/>
      <bottom style="thin"/>
    </border>
    <border>
      <left/>
      <right style="thin"/>
      <top/>
      <bottom/>
    </border>
    <border>
      <left/>
      <right style="thin"/>
      <top/>
      <bottom style="thin"/>
    </border>
    <border>
      <left/>
      <right style="thin"/>
      <top style="thin"/>
      <bottom style="thin"/>
    </border>
    <border>
      <left/>
      <right/>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325">
    <xf numFmtId="0" fontId="0" fillId="0" borderId="0" xfId="0" applyFont="1" applyAlignment="1">
      <alignment/>
    </xf>
    <xf numFmtId="0" fontId="51" fillId="0" borderId="10" xfId="0" applyFont="1" applyBorder="1" applyAlignment="1">
      <alignment horizontal="center" vertical="top" wrapText="1"/>
    </xf>
    <xf numFmtId="0" fontId="0" fillId="0" borderId="0" xfId="0" applyAlignment="1">
      <alignment horizontal="center"/>
    </xf>
    <xf numFmtId="0" fontId="51" fillId="0" borderId="0" xfId="0" applyFont="1" applyAlignment="1">
      <alignment wrapText="1"/>
    </xf>
    <xf numFmtId="0" fontId="51" fillId="0" borderId="0" xfId="0" applyFont="1" applyAlignment="1">
      <alignment horizontal="center" wrapText="1"/>
    </xf>
    <xf numFmtId="0" fontId="52" fillId="0" borderId="0" xfId="0" applyFont="1" applyAlignment="1">
      <alignment/>
    </xf>
    <xf numFmtId="0" fontId="51" fillId="0" borderId="0" xfId="0" applyNumberFormat="1" applyFont="1" applyAlignment="1">
      <alignment wrapText="1"/>
    </xf>
    <xf numFmtId="0" fontId="0" fillId="0" borderId="0" xfId="0" applyNumberFormat="1" applyAlignment="1">
      <alignment/>
    </xf>
    <xf numFmtId="0" fontId="51" fillId="0" borderId="0" xfId="0" applyFont="1" applyBorder="1" applyAlignment="1">
      <alignment wrapText="1"/>
    </xf>
    <xf numFmtId="0" fontId="51" fillId="0" borderId="0" xfId="0" applyFont="1" applyBorder="1" applyAlignment="1">
      <alignment wrapText="1"/>
    </xf>
    <xf numFmtId="0" fontId="51" fillId="0" borderId="0" xfId="0" applyFont="1" applyBorder="1" applyAlignment="1">
      <alignment wrapText="1"/>
    </xf>
    <xf numFmtId="0" fontId="51" fillId="0" borderId="0" xfId="0" applyFont="1" applyBorder="1" applyAlignment="1">
      <alignment horizontal="center" vertical="top" wrapText="1"/>
    </xf>
    <xf numFmtId="0" fontId="52" fillId="0" borderId="0" xfId="0" applyFont="1" applyBorder="1" applyAlignment="1">
      <alignment horizontal="center" vertical="top" wrapText="1"/>
    </xf>
    <xf numFmtId="0" fontId="52" fillId="0" borderId="0" xfId="0" applyFont="1" applyBorder="1" applyAlignment="1">
      <alignment horizontal="justify" vertical="top" wrapText="1"/>
    </xf>
    <xf numFmtId="0" fontId="52" fillId="0" borderId="0" xfId="0" applyNumberFormat="1" applyFont="1" applyBorder="1" applyAlignment="1">
      <alignment horizontal="center" vertical="top" wrapText="1"/>
    </xf>
    <xf numFmtId="0" fontId="51" fillId="0" borderId="0" xfId="0" applyFont="1" applyBorder="1" applyAlignment="1">
      <alignment wrapText="1"/>
    </xf>
    <xf numFmtId="0" fontId="53" fillId="0" borderId="0" xfId="0" applyFont="1" applyAlignment="1">
      <alignment horizontal="center"/>
    </xf>
    <xf numFmtId="0" fontId="51" fillId="0" borderId="0" xfId="0" applyFont="1" applyBorder="1" applyAlignment="1">
      <alignment wrapText="1"/>
    </xf>
    <xf numFmtId="0" fontId="53" fillId="0" borderId="0" xfId="0" applyFont="1" applyAlignment="1">
      <alignment/>
    </xf>
    <xf numFmtId="0" fontId="51" fillId="0" borderId="0" xfId="0" applyFont="1" applyAlignment="1">
      <alignment horizontal="left"/>
    </xf>
    <xf numFmtId="0" fontId="51" fillId="0" borderId="0" xfId="0" applyFont="1" applyAlignment="1">
      <alignment/>
    </xf>
    <xf numFmtId="0" fontId="54" fillId="0" borderId="11" xfId="0" applyFont="1" applyBorder="1" applyAlignment="1">
      <alignment horizontal="center" vertical="top" wrapText="1"/>
    </xf>
    <xf numFmtId="0" fontId="55" fillId="0" borderId="12" xfId="0" applyNumberFormat="1" applyFont="1" applyBorder="1" applyAlignment="1">
      <alignment horizontal="center" vertical="top" wrapText="1"/>
    </xf>
    <xf numFmtId="0" fontId="55" fillId="0" borderId="11" xfId="0" applyNumberFormat="1" applyFont="1" applyBorder="1" applyAlignment="1">
      <alignment horizontal="center" vertical="top" wrapText="1"/>
    </xf>
    <xf numFmtId="0" fontId="54" fillId="0" borderId="13" xfId="0" applyFont="1" applyBorder="1" applyAlignment="1">
      <alignment horizontal="center" vertical="top" wrapText="1"/>
    </xf>
    <xf numFmtId="0" fontId="55" fillId="0" borderId="14" xfId="0" applyFont="1" applyBorder="1" applyAlignment="1">
      <alignment horizontal="justify" vertical="top" wrapText="1"/>
    </xf>
    <xf numFmtId="0" fontId="55" fillId="0" borderId="15" xfId="0" applyFont="1" applyBorder="1" applyAlignment="1">
      <alignment horizontal="justify" vertical="top" wrapText="1"/>
    </xf>
    <xf numFmtId="0" fontId="56" fillId="0" borderId="15" xfId="0" applyNumberFormat="1" applyFont="1" applyBorder="1" applyAlignment="1">
      <alignment vertical="top" wrapText="1"/>
    </xf>
    <xf numFmtId="0" fontId="54" fillId="0" borderId="15" xfId="0" applyFont="1" applyBorder="1" applyAlignment="1">
      <alignment horizontal="center" vertical="top" wrapText="1"/>
    </xf>
    <xf numFmtId="0" fontId="54" fillId="0" borderId="16" xfId="0" applyFont="1" applyBorder="1" applyAlignment="1">
      <alignment horizontal="center" vertical="top" wrapText="1"/>
    </xf>
    <xf numFmtId="0" fontId="54" fillId="0" borderId="15" xfId="0" applyFont="1" applyBorder="1" applyAlignment="1">
      <alignment horizontal="center" vertical="top" wrapText="1"/>
    </xf>
    <xf numFmtId="0" fontId="54" fillId="0" borderId="16" xfId="0" applyFont="1" applyBorder="1" applyAlignment="1">
      <alignment horizontal="center" vertical="top" wrapText="1"/>
    </xf>
    <xf numFmtId="0" fontId="55" fillId="0" borderId="15" xfId="0" applyNumberFormat="1" applyFont="1" applyBorder="1" applyAlignment="1">
      <alignment horizontal="center" vertical="top" wrapText="1"/>
    </xf>
    <xf numFmtId="0" fontId="54" fillId="0" borderId="17" xfId="0" applyFont="1" applyBorder="1" applyAlignment="1">
      <alignment horizontal="center" vertical="top" wrapText="1"/>
    </xf>
    <xf numFmtId="0" fontId="55" fillId="0" borderId="15" xfId="0" applyNumberFormat="1" applyFont="1" applyBorder="1" applyAlignment="1">
      <alignment vertical="top" wrapText="1"/>
    </xf>
    <xf numFmtId="0" fontId="54" fillId="0" borderId="11" xfId="0" applyNumberFormat="1" applyFont="1" applyBorder="1" applyAlignment="1">
      <alignment horizontal="center" vertical="top" wrapText="1"/>
    </xf>
    <xf numFmtId="0" fontId="51" fillId="0" borderId="0" xfId="0" applyFont="1" applyBorder="1" applyAlignment="1">
      <alignment wrapText="1"/>
    </xf>
    <xf numFmtId="0" fontId="51" fillId="0" borderId="0" xfId="0" applyFont="1" applyBorder="1" applyAlignment="1">
      <alignment wrapText="1"/>
    </xf>
    <xf numFmtId="0" fontId="51" fillId="0" borderId="0" xfId="0" applyFont="1" applyBorder="1" applyAlignment="1">
      <alignment wrapText="1"/>
    </xf>
    <xf numFmtId="0" fontId="51" fillId="0" borderId="0" xfId="0" applyFont="1" applyBorder="1" applyAlignment="1">
      <alignment wrapText="1"/>
    </xf>
    <xf numFmtId="0" fontId="51" fillId="0" borderId="0" xfId="0" applyFont="1" applyBorder="1" applyAlignment="1">
      <alignment wrapText="1"/>
    </xf>
    <xf numFmtId="0" fontId="51" fillId="33" borderId="0" xfId="0" applyFont="1" applyFill="1" applyBorder="1" applyAlignment="1">
      <alignment wrapText="1"/>
    </xf>
    <xf numFmtId="0" fontId="0" fillId="33" borderId="0" xfId="0" applyFill="1" applyAlignment="1">
      <alignment/>
    </xf>
    <xf numFmtId="0" fontId="51" fillId="33" borderId="0" xfId="0" applyFont="1" applyFill="1" applyAlignment="1">
      <alignment wrapText="1"/>
    </xf>
    <xf numFmtId="0" fontId="51" fillId="34" borderId="0" xfId="0" applyFont="1" applyFill="1" applyAlignment="1">
      <alignment wrapText="1"/>
    </xf>
    <xf numFmtId="0" fontId="0" fillId="34" borderId="0" xfId="0" applyFill="1" applyAlignment="1">
      <alignment/>
    </xf>
    <xf numFmtId="0" fontId="54" fillId="35" borderId="13" xfId="0" applyFont="1" applyFill="1" applyBorder="1" applyAlignment="1">
      <alignment horizontal="center" vertical="top" wrapText="1"/>
    </xf>
    <xf numFmtId="0" fontId="54" fillId="35" borderId="12" xfId="0" applyFont="1" applyFill="1" applyBorder="1" applyAlignment="1">
      <alignment horizontal="center" vertical="top" wrapText="1"/>
    </xf>
    <xf numFmtId="0" fontId="54" fillId="35" borderId="12" xfId="0" applyNumberFormat="1" applyFont="1" applyFill="1" applyBorder="1" applyAlignment="1">
      <alignment horizontal="center" vertical="top" wrapText="1"/>
    </xf>
    <xf numFmtId="0" fontId="55" fillId="35" borderId="12" xfId="0" applyFont="1" applyFill="1" applyBorder="1" applyAlignment="1">
      <alignment horizontal="center" vertical="top" wrapText="1"/>
    </xf>
    <xf numFmtId="0" fontId="54" fillId="35" borderId="11" xfId="0" applyFont="1" applyFill="1" applyBorder="1" applyAlignment="1">
      <alignment horizontal="center" vertical="top" wrapText="1"/>
    </xf>
    <xf numFmtId="0" fontId="54" fillId="35" borderId="11" xfId="0" applyNumberFormat="1" applyFont="1" applyFill="1" applyBorder="1" applyAlignment="1">
      <alignment horizontal="center" vertical="top" wrapText="1"/>
    </xf>
    <xf numFmtId="0" fontId="55" fillId="35" borderId="12" xfId="0" applyFont="1" applyFill="1" applyBorder="1" applyAlignment="1">
      <alignment vertical="top" wrapText="1"/>
    </xf>
    <xf numFmtId="0" fontId="55" fillId="35" borderId="12" xfId="0" applyNumberFormat="1" applyFont="1" applyFill="1" applyBorder="1" applyAlignment="1">
      <alignment horizontal="center" vertical="top" wrapText="1"/>
    </xf>
    <xf numFmtId="0" fontId="55" fillId="35" borderId="12" xfId="0" applyFont="1" applyFill="1" applyBorder="1" applyAlignment="1">
      <alignment horizontal="center" vertical="top" wrapText="1"/>
    </xf>
    <xf numFmtId="0" fontId="55" fillId="35" borderId="12" xfId="0" applyNumberFormat="1" applyFont="1" applyFill="1" applyBorder="1" applyAlignment="1">
      <alignment vertical="top" wrapText="1"/>
    </xf>
    <xf numFmtId="0" fontId="55" fillId="35" borderId="11" xfId="0" applyFont="1" applyFill="1" applyBorder="1" applyAlignment="1">
      <alignment vertical="top" wrapText="1"/>
    </xf>
    <xf numFmtId="0" fontId="55" fillId="35" borderId="11" xfId="0" applyNumberFormat="1" applyFont="1" applyFill="1" applyBorder="1" applyAlignment="1">
      <alignment horizontal="center" vertical="top" wrapText="1"/>
    </xf>
    <xf numFmtId="0" fontId="55" fillId="35" borderId="11" xfId="0" applyFont="1" applyFill="1" applyBorder="1" applyAlignment="1">
      <alignment horizontal="center" vertical="top" wrapText="1"/>
    </xf>
    <xf numFmtId="0" fontId="54" fillId="35" borderId="13" xfId="0" applyNumberFormat="1" applyFont="1" applyFill="1" applyBorder="1" applyAlignment="1">
      <alignment horizontal="center" vertical="top" wrapText="1"/>
    </xf>
    <xf numFmtId="0" fontId="55" fillId="35" borderId="13" xfId="0" applyFont="1" applyFill="1" applyBorder="1" applyAlignment="1">
      <alignment horizontal="center" vertical="top" wrapText="1"/>
    </xf>
    <xf numFmtId="0" fontId="54" fillId="35" borderId="12" xfId="0" applyFont="1" applyFill="1" applyBorder="1" applyAlignment="1">
      <alignment horizontal="center" vertical="top" wrapText="1"/>
    </xf>
    <xf numFmtId="0" fontId="54" fillId="35" borderId="12" xfId="0" applyFont="1" applyFill="1" applyBorder="1" applyAlignment="1">
      <alignment horizontal="justify" vertical="top" wrapText="1"/>
    </xf>
    <xf numFmtId="0" fontId="54" fillId="35" borderId="13" xfId="0" applyFont="1" applyFill="1" applyBorder="1" applyAlignment="1">
      <alignment vertical="top" wrapText="1"/>
    </xf>
    <xf numFmtId="0" fontId="54" fillId="35" borderId="11" xfId="0" applyFont="1" applyFill="1" applyBorder="1" applyAlignment="1">
      <alignment vertical="top" wrapText="1"/>
    </xf>
    <xf numFmtId="0" fontId="54" fillId="35" borderId="14" xfId="0" applyFont="1" applyFill="1" applyBorder="1" applyAlignment="1">
      <alignment horizontal="justify" vertical="top" wrapText="1"/>
    </xf>
    <xf numFmtId="0" fontId="54" fillId="35" borderId="15" xfId="0" applyFont="1" applyFill="1" applyBorder="1" applyAlignment="1">
      <alignment horizontal="justify" vertical="top" wrapText="1"/>
    </xf>
    <xf numFmtId="0" fontId="54" fillId="35" borderId="16" xfId="0" applyFont="1" applyFill="1" applyBorder="1" applyAlignment="1">
      <alignment horizontal="justify" vertical="top" wrapText="1"/>
    </xf>
    <xf numFmtId="0" fontId="54" fillId="35" borderId="11" xfId="0" applyFont="1" applyFill="1" applyBorder="1" applyAlignment="1">
      <alignment vertical="top" wrapText="1"/>
    </xf>
    <xf numFmtId="0" fontId="55" fillId="35" borderId="14" xfId="0" applyFont="1" applyFill="1" applyBorder="1" applyAlignment="1">
      <alignment vertical="top" wrapText="1"/>
    </xf>
    <xf numFmtId="0" fontId="55" fillId="35" borderId="15" xfId="0" applyFont="1" applyFill="1" applyBorder="1" applyAlignment="1">
      <alignment vertical="top" wrapText="1"/>
    </xf>
    <xf numFmtId="0" fontId="55" fillId="35" borderId="16" xfId="0" applyFont="1" applyFill="1" applyBorder="1" applyAlignment="1">
      <alignment vertical="top" wrapText="1"/>
    </xf>
    <xf numFmtId="0" fontId="55" fillId="35" borderId="14" xfId="0" applyFont="1" applyFill="1" applyBorder="1" applyAlignment="1">
      <alignment horizontal="justify" vertical="top" wrapText="1"/>
    </xf>
    <xf numFmtId="0" fontId="55" fillId="35" borderId="15" xfId="0" applyFont="1" applyFill="1" applyBorder="1" applyAlignment="1">
      <alignment horizontal="justify" vertical="top" wrapText="1"/>
    </xf>
    <xf numFmtId="0" fontId="55" fillId="35" borderId="15" xfId="0" applyNumberFormat="1" applyFont="1" applyFill="1" applyBorder="1" applyAlignment="1">
      <alignment horizontal="center" vertical="top" wrapText="1"/>
    </xf>
    <xf numFmtId="0" fontId="54" fillId="35" borderId="15" xfId="0" applyFont="1" applyFill="1" applyBorder="1" applyAlignment="1">
      <alignment horizontal="center" vertical="top" wrapText="1"/>
    </xf>
    <xf numFmtId="0" fontId="54" fillId="35" borderId="16" xfId="0" applyFont="1" applyFill="1" applyBorder="1" applyAlignment="1">
      <alignment horizontal="center" vertical="top" wrapText="1"/>
    </xf>
    <xf numFmtId="0" fontId="54" fillId="35" borderId="17" xfId="0" applyFont="1" applyFill="1" applyBorder="1" applyAlignment="1">
      <alignment horizontal="center" vertical="top" wrapText="1"/>
    </xf>
    <xf numFmtId="0" fontId="54" fillId="35" borderId="17" xfId="0" applyFont="1" applyFill="1" applyBorder="1" applyAlignment="1">
      <alignment vertical="top" wrapText="1"/>
    </xf>
    <xf numFmtId="0" fontId="55" fillId="35" borderId="13" xfId="0" applyNumberFormat="1" applyFont="1" applyFill="1" applyBorder="1" applyAlignment="1">
      <alignment horizontal="center" vertical="top" wrapText="1"/>
    </xf>
    <xf numFmtId="0" fontId="54" fillId="35" borderId="12" xfId="0" applyFont="1" applyFill="1" applyBorder="1" applyAlignment="1">
      <alignment vertical="top" wrapText="1"/>
    </xf>
    <xf numFmtId="0" fontId="54" fillId="35" borderId="14" xfId="0" applyNumberFormat="1" applyFont="1" applyFill="1" applyBorder="1" applyAlignment="1">
      <alignment horizontal="center" vertical="top" wrapText="1"/>
    </xf>
    <xf numFmtId="0" fontId="54" fillId="35" borderId="14" xfId="0" applyFont="1" applyFill="1" applyBorder="1" applyAlignment="1">
      <alignment horizontal="center" vertical="top" wrapText="1"/>
    </xf>
    <xf numFmtId="0" fontId="54" fillId="35" borderId="18" xfId="0" applyNumberFormat="1" applyFont="1" applyFill="1" applyBorder="1" applyAlignment="1">
      <alignment horizontal="center" vertical="top" wrapText="1"/>
    </xf>
    <xf numFmtId="0" fontId="54" fillId="35" borderId="18" xfId="0" applyFont="1" applyFill="1" applyBorder="1" applyAlignment="1">
      <alignment horizontal="center" vertical="top" wrapText="1"/>
    </xf>
    <xf numFmtId="0" fontId="56" fillId="35" borderId="18" xfId="0" applyFont="1" applyFill="1" applyBorder="1" applyAlignment="1">
      <alignment/>
    </xf>
    <xf numFmtId="0" fontId="55" fillId="35" borderId="18" xfId="0" applyFont="1" applyFill="1" applyBorder="1" applyAlignment="1">
      <alignment horizontal="center" vertical="top" wrapText="1"/>
    </xf>
    <xf numFmtId="0" fontId="56" fillId="35" borderId="19" xfId="0" applyNumberFormat="1" applyFont="1" applyFill="1" applyBorder="1" applyAlignment="1">
      <alignment vertical="top" wrapText="1"/>
    </xf>
    <xf numFmtId="0" fontId="56" fillId="35" borderId="19" xfId="0" applyFont="1" applyFill="1" applyBorder="1" applyAlignment="1">
      <alignment vertical="top" wrapText="1"/>
    </xf>
    <xf numFmtId="0" fontId="54" fillId="35" borderId="12" xfId="0" applyFont="1" applyFill="1" applyBorder="1" applyAlignment="1">
      <alignment horizontal="center" vertical="top"/>
    </xf>
    <xf numFmtId="49" fontId="56" fillId="35" borderId="12" xfId="0" applyNumberFormat="1" applyFont="1" applyFill="1" applyBorder="1" applyAlignment="1">
      <alignment horizontal="center" vertical="top" wrapText="1"/>
    </xf>
    <xf numFmtId="49" fontId="54" fillId="35" borderId="12" xfId="0" applyNumberFormat="1" applyFont="1" applyFill="1" applyBorder="1" applyAlignment="1">
      <alignment horizontal="center" vertical="top" wrapText="1"/>
    </xf>
    <xf numFmtId="49" fontId="55" fillId="35" borderId="12" xfId="0" applyNumberFormat="1" applyFont="1" applyFill="1" applyBorder="1" applyAlignment="1">
      <alignment horizontal="center" vertical="top" wrapText="1"/>
    </xf>
    <xf numFmtId="0" fontId="56" fillId="35" borderId="0" xfId="0" applyNumberFormat="1" applyFont="1" applyFill="1" applyAlignment="1">
      <alignment/>
    </xf>
    <xf numFmtId="49" fontId="55" fillId="35" borderId="11" xfId="0" applyNumberFormat="1" applyFont="1" applyFill="1" applyBorder="1" applyAlignment="1">
      <alignment horizontal="center" vertical="top" wrapText="1"/>
    </xf>
    <xf numFmtId="0" fontId="54" fillId="35" borderId="11" xfId="0" applyNumberFormat="1" applyFont="1" applyFill="1" applyBorder="1" applyAlignment="1">
      <alignment horizontal="center" vertical="center" wrapText="1"/>
    </xf>
    <xf numFmtId="0" fontId="54" fillId="35" borderId="12" xfId="0" applyFont="1" applyFill="1" applyBorder="1" applyAlignment="1">
      <alignment horizontal="center" vertical="center" wrapText="1"/>
    </xf>
    <xf numFmtId="0" fontId="54" fillId="35" borderId="17" xfId="0" applyNumberFormat="1" applyFont="1" applyFill="1" applyBorder="1" applyAlignment="1">
      <alignment horizontal="center" vertical="center" wrapText="1"/>
    </xf>
    <xf numFmtId="0" fontId="55" fillId="35" borderId="17" xfId="0" applyFont="1" applyFill="1" applyBorder="1" applyAlignment="1">
      <alignment horizontal="center" vertical="center" wrapText="1"/>
    </xf>
    <xf numFmtId="0" fontId="54" fillId="35" borderId="17" xfId="0" applyFont="1" applyFill="1" applyBorder="1" applyAlignment="1">
      <alignment vertical="center" wrapText="1"/>
    </xf>
    <xf numFmtId="0" fontId="55" fillId="35" borderId="12" xfId="0" applyFont="1" applyFill="1" applyBorder="1" applyAlignment="1">
      <alignment horizontal="center" vertical="center" wrapText="1"/>
    </xf>
    <xf numFmtId="0" fontId="54" fillId="35" borderId="13" xfId="0" applyFont="1" applyFill="1" applyBorder="1" applyAlignment="1">
      <alignment vertical="center" wrapText="1"/>
    </xf>
    <xf numFmtId="0" fontId="54" fillId="35" borderId="13" xfId="0" applyNumberFormat="1" applyFont="1" applyFill="1" applyBorder="1" applyAlignment="1">
      <alignment horizontal="center" vertical="center" wrapText="1"/>
    </xf>
    <xf numFmtId="0" fontId="55" fillId="35" borderId="13" xfId="0" applyFont="1" applyFill="1" applyBorder="1" applyAlignment="1">
      <alignment horizontal="center" vertical="center" wrapText="1"/>
    </xf>
    <xf numFmtId="0" fontId="54" fillId="35" borderId="11" xfId="0" applyFont="1" applyFill="1" applyBorder="1" applyAlignment="1">
      <alignment vertical="center" wrapText="1"/>
    </xf>
    <xf numFmtId="0" fontId="55" fillId="35" borderId="11" xfId="0" applyFont="1" applyFill="1" applyBorder="1" applyAlignment="1">
      <alignment horizontal="center" vertical="center" wrapText="1"/>
    </xf>
    <xf numFmtId="0" fontId="54" fillId="35" borderId="20" xfId="0" applyFont="1" applyFill="1" applyBorder="1" applyAlignment="1">
      <alignment horizontal="center" vertical="top" wrapText="1"/>
    </xf>
    <xf numFmtId="0" fontId="54" fillId="35" borderId="21" xfId="0" applyFont="1" applyFill="1" applyBorder="1" applyAlignment="1">
      <alignment horizontal="center" vertical="top" wrapText="1"/>
    </xf>
    <xf numFmtId="0" fontId="54" fillId="35" borderId="22" xfId="0" applyFont="1" applyFill="1" applyBorder="1" applyAlignment="1">
      <alignment horizontal="center" vertical="top" wrapText="1"/>
    </xf>
    <xf numFmtId="0" fontId="54" fillId="35" borderId="12" xfId="0" applyFont="1" applyFill="1" applyBorder="1" applyAlignment="1">
      <alignment horizontal="left" vertical="top" wrapText="1"/>
    </xf>
    <xf numFmtId="0" fontId="55" fillId="35" borderId="14" xfId="0" applyNumberFormat="1" applyFont="1" applyFill="1" applyBorder="1" applyAlignment="1">
      <alignment horizontal="center" vertical="top" wrapText="1"/>
    </xf>
    <xf numFmtId="0" fontId="55" fillId="35" borderId="18" xfId="0" applyNumberFormat="1" applyFont="1" applyFill="1" applyBorder="1" applyAlignment="1">
      <alignment horizontal="center" vertical="top" wrapText="1"/>
    </xf>
    <xf numFmtId="0" fontId="55" fillId="35" borderId="19" xfId="0" applyNumberFormat="1" applyFont="1" applyFill="1" applyBorder="1" applyAlignment="1">
      <alignment horizontal="center" vertical="top" wrapText="1"/>
    </xf>
    <xf numFmtId="0" fontId="55" fillId="35" borderId="17" xfId="0" applyNumberFormat="1" applyFont="1" applyFill="1" applyBorder="1" applyAlignment="1">
      <alignment horizontal="center" vertical="top" wrapText="1"/>
    </xf>
    <xf numFmtId="0" fontId="54" fillId="35" borderId="11" xfId="0" applyFont="1" applyFill="1" applyBorder="1" applyAlignment="1">
      <alignment horizontal="center" vertical="top" wrapText="1"/>
    </xf>
    <xf numFmtId="0" fontId="54" fillId="35" borderId="13" xfId="0" applyFont="1" applyFill="1" applyBorder="1" applyAlignment="1">
      <alignment horizontal="center" vertical="top" wrapText="1"/>
    </xf>
    <xf numFmtId="0" fontId="55" fillId="35" borderId="17" xfId="0" applyFont="1" applyFill="1" applyBorder="1" applyAlignment="1">
      <alignment horizontal="center" vertical="top" wrapText="1"/>
    </xf>
    <xf numFmtId="0" fontId="55" fillId="35" borderId="13" xfId="0" applyFont="1" applyFill="1" applyBorder="1" applyAlignment="1">
      <alignment horizontal="center" vertical="top" wrapText="1"/>
    </xf>
    <xf numFmtId="0" fontId="54" fillId="35" borderId="17" xfId="0" applyFont="1" applyFill="1" applyBorder="1" applyAlignment="1">
      <alignment horizontal="center" vertical="top" wrapText="1"/>
    </xf>
    <xf numFmtId="0" fontId="54" fillId="35" borderId="12" xfId="0" applyFont="1" applyFill="1" applyBorder="1" applyAlignment="1">
      <alignment horizontal="center" vertical="top" wrapText="1"/>
    </xf>
    <xf numFmtId="0" fontId="55" fillId="35" borderId="12" xfId="0" applyFont="1" applyFill="1" applyBorder="1" applyAlignment="1">
      <alignment horizontal="center" vertical="top" wrapText="1"/>
    </xf>
    <xf numFmtId="0" fontId="54" fillId="35" borderId="12" xfId="0" applyNumberFormat="1" applyFont="1" applyFill="1" applyBorder="1" applyAlignment="1">
      <alignment horizontal="center" vertical="top" wrapText="1"/>
    </xf>
    <xf numFmtId="0" fontId="55" fillId="35" borderId="12" xfId="0" applyFont="1" applyFill="1" applyBorder="1" applyAlignment="1">
      <alignment vertical="top" wrapText="1"/>
    </xf>
    <xf numFmtId="0" fontId="55" fillId="0" borderId="12" xfId="0" applyFont="1" applyBorder="1" applyAlignment="1">
      <alignment horizontal="center" vertical="top" wrapText="1"/>
    </xf>
    <xf numFmtId="0" fontId="55" fillId="0" borderId="11" xfId="0" applyFont="1" applyBorder="1" applyAlignment="1">
      <alignment horizontal="center" vertical="top" wrapText="1"/>
    </xf>
    <xf numFmtId="0" fontId="54" fillId="35" borderId="11" xfId="0" applyFont="1" applyFill="1" applyBorder="1" applyAlignment="1">
      <alignment horizontal="center" vertical="top" wrapText="1"/>
    </xf>
    <xf numFmtId="0" fontId="54" fillId="35" borderId="13" xfId="0" applyFont="1" applyFill="1" applyBorder="1" applyAlignment="1">
      <alignment horizontal="center" vertical="top" wrapText="1"/>
    </xf>
    <xf numFmtId="0" fontId="55" fillId="35" borderId="11" xfId="0" applyFont="1" applyFill="1" applyBorder="1" applyAlignment="1">
      <alignment horizontal="center" vertical="top" wrapText="1"/>
    </xf>
    <xf numFmtId="0" fontId="55" fillId="35" borderId="13" xfId="0" applyFont="1" applyFill="1" applyBorder="1" applyAlignment="1">
      <alignment horizontal="center" vertical="top" wrapText="1"/>
    </xf>
    <xf numFmtId="0" fontId="54" fillId="35" borderId="12" xfId="0" applyFont="1" applyFill="1" applyBorder="1" applyAlignment="1">
      <alignment horizontal="center" vertical="top" wrapText="1"/>
    </xf>
    <xf numFmtId="0" fontId="55" fillId="35" borderId="12" xfId="0" applyFont="1" applyFill="1" applyBorder="1" applyAlignment="1">
      <alignment horizontal="center" vertical="top" wrapText="1"/>
    </xf>
    <xf numFmtId="0" fontId="54" fillId="35" borderId="13" xfId="0" applyFont="1" applyFill="1" applyBorder="1" applyAlignment="1">
      <alignment horizontal="center" vertical="center" wrapText="1"/>
    </xf>
    <xf numFmtId="0" fontId="54" fillId="35" borderId="12" xfId="0" applyFont="1" applyFill="1" applyBorder="1" applyAlignment="1">
      <alignment horizontal="center" vertical="center" wrapText="1"/>
    </xf>
    <xf numFmtId="0" fontId="54" fillId="35" borderId="11" xfId="0" applyFont="1" applyFill="1" applyBorder="1" applyAlignment="1">
      <alignment horizontal="center" vertical="center" wrapText="1"/>
    </xf>
    <xf numFmtId="0" fontId="54" fillId="35" borderId="17" xfId="0" applyFont="1" applyFill="1" applyBorder="1" applyAlignment="1">
      <alignment horizontal="center" vertical="center" wrapText="1"/>
    </xf>
    <xf numFmtId="0" fontId="54" fillId="35" borderId="12" xfId="0" applyNumberFormat="1" applyFont="1" applyFill="1" applyBorder="1" applyAlignment="1">
      <alignment vertical="top" wrapText="1"/>
    </xf>
    <xf numFmtId="0" fontId="54" fillId="35" borderId="13" xfId="0" applyFont="1" applyFill="1" applyBorder="1" applyAlignment="1">
      <alignment horizontal="center" vertical="top" wrapText="1"/>
    </xf>
    <xf numFmtId="0" fontId="54" fillId="35" borderId="12" xfId="0" applyFont="1" applyFill="1" applyBorder="1" applyAlignment="1">
      <alignment horizontal="center" vertical="top" wrapText="1"/>
    </xf>
    <xf numFmtId="0" fontId="55" fillId="35" borderId="12" xfId="0" applyFont="1" applyFill="1" applyBorder="1" applyAlignment="1">
      <alignment horizontal="center" vertical="top" wrapText="1"/>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3" fillId="0" borderId="0" xfId="0" applyNumberFormat="1" applyFont="1" applyFill="1" applyBorder="1" applyAlignment="1">
      <alignment horizontal="center" vertical="top" wrapText="1"/>
    </xf>
    <xf numFmtId="0" fontId="2" fillId="0" borderId="0" xfId="0" applyFont="1" applyFill="1" applyBorder="1" applyAlignment="1">
      <alignment vertical="top" wrapText="1"/>
    </xf>
    <xf numFmtId="0" fontId="3" fillId="0" borderId="0"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lignment/>
    </xf>
    <xf numFmtId="0" fontId="29" fillId="0" borderId="0" xfId="0" applyNumberFormat="1" applyFont="1" applyFill="1" applyBorder="1" applyAlignment="1">
      <alignment/>
    </xf>
    <xf numFmtId="0" fontId="54" fillId="35" borderId="11" xfId="0" applyFont="1" applyFill="1" applyBorder="1" applyAlignment="1">
      <alignment horizontal="center" vertical="top" wrapText="1"/>
    </xf>
    <xf numFmtId="0" fontId="54" fillId="35" borderId="13" xfId="0" applyFont="1" applyFill="1" applyBorder="1" applyAlignment="1">
      <alignment horizontal="center" vertical="top" wrapText="1"/>
    </xf>
    <xf numFmtId="0" fontId="54" fillId="35" borderId="11" xfId="0" applyNumberFormat="1" applyFont="1" applyFill="1" applyBorder="1" applyAlignment="1">
      <alignment horizontal="center" vertical="top" wrapText="1"/>
    </xf>
    <xf numFmtId="0" fontId="54" fillId="35" borderId="13" xfId="0" applyNumberFormat="1" applyFont="1" applyFill="1" applyBorder="1" applyAlignment="1">
      <alignment horizontal="center" vertical="top" wrapText="1"/>
    </xf>
    <xf numFmtId="0" fontId="55" fillId="35" borderId="11" xfId="0" applyFont="1" applyFill="1" applyBorder="1" applyAlignment="1">
      <alignment horizontal="center" vertical="top" wrapText="1"/>
    </xf>
    <xf numFmtId="0" fontId="55" fillId="35" borderId="13" xfId="0" applyFont="1" applyFill="1" applyBorder="1" applyAlignment="1">
      <alignment horizontal="center" vertical="top" wrapText="1"/>
    </xf>
    <xf numFmtId="0" fontId="54" fillId="35" borderId="12" xfId="0" applyFont="1" applyFill="1" applyBorder="1" applyAlignment="1">
      <alignment horizontal="justify" vertical="top" wrapText="1"/>
    </xf>
    <xf numFmtId="0" fontId="54" fillId="35" borderId="17" xfId="0" applyFont="1" applyFill="1" applyBorder="1" applyAlignment="1">
      <alignment horizontal="center" vertical="top" wrapText="1"/>
    </xf>
    <xf numFmtId="0" fontId="54" fillId="35" borderId="12" xfId="0" applyFont="1" applyFill="1" applyBorder="1" applyAlignment="1">
      <alignment horizontal="center" vertical="top" wrapText="1"/>
    </xf>
    <xf numFmtId="0" fontId="55" fillId="35" borderId="17" xfId="0" applyFont="1" applyFill="1" applyBorder="1" applyAlignment="1">
      <alignment horizontal="center" vertical="top" wrapText="1"/>
    </xf>
    <xf numFmtId="0" fontId="51" fillId="0" borderId="0" xfId="0" applyFont="1" applyBorder="1" applyAlignment="1">
      <alignment wrapText="1"/>
    </xf>
    <xf numFmtId="0" fontId="54" fillId="35" borderId="12" xfId="0" applyFont="1" applyFill="1" applyBorder="1" applyAlignment="1">
      <alignment horizontal="left" vertical="top" wrapText="1"/>
    </xf>
    <xf numFmtId="0" fontId="55" fillId="35" borderId="12" xfId="0" applyFont="1" applyFill="1" applyBorder="1" applyAlignment="1">
      <alignment horizontal="center" vertical="top" wrapText="1"/>
    </xf>
    <xf numFmtId="0" fontId="54" fillId="35" borderId="12" xfId="0" applyNumberFormat="1" applyFont="1" applyFill="1" applyBorder="1" applyAlignment="1">
      <alignment horizontal="center" vertical="top" wrapText="1"/>
    </xf>
    <xf numFmtId="0" fontId="55" fillId="35" borderId="0" xfId="0" applyFont="1" applyFill="1" applyBorder="1" applyAlignment="1">
      <alignment horizontal="justify" vertical="top" wrapText="1"/>
    </xf>
    <xf numFmtId="0" fontId="55" fillId="35" borderId="0" xfId="0" applyNumberFormat="1" applyFont="1" applyFill="1" applyBorder="1" applyAlignment="1">
      <alignment horizontal="center" vertical="top" wrapText="1"/>
    </xf>
    <xf numFmtId="0" fontId="55" fillId="35" borderId="0" xfId="0" applyFont="1" applyFill="1" applyBorder="1" applyAlignment="1">
      <alignment horizontal="center" vertical="top" wrapText="1"/>
    </xf>
    <xf numFmtId="0" fontId="54" fillId="35" borderId="0" xfId="0" applyFont="1" applyFill="1" applyBorder="1" applyAlignment="1">
      <alignment horizontal="center" vertical="top" wrapText="1"/>
    </xf>
    <xf numFmtId="0" fontId="0" fillId="0" borderId="0" xfId="0" applyAlignment="1">
      <alignment horizontal="left"/>
    </xf>
    <xf numFmtId="0" fontId="6" fillId="0" borderId="0" xfId="0" applyFont="1" applyFill="1" applyBorder="1" applyAlignment="1">
      <alignment horizontal="left" vertical="top" wrapText="1"/>
    </xf>
    <xf numFmtId="0" fontId="6" fillId="0" borderId="0" xfId="0" applyNumberFormat="1" applyFont="1" applyFill="1" applyBorder="1" applyAlignment="1">
      <alignment horizontal="center" vertical="top" wrapText="1"/>
    </xf>
    <xf numFmtId="0" fontId="30" fillId="0" borderId="0" xfId="0" applyFont="1" applyFill="1" applyAlignment="1">
      <alignment/>
    </xf>
    <xf numFmtId="0" fontId="54" fillId="35" borderId="12" xfId="0" applyFont="1" applyFill="1" applyBorder="1" applyAlignment="1">
      <alignment horizontal="center" vertical="top" wrapText="1"/>
    </xf>
    <xf numFmtId="0" fontId="55" fillId="35" borderId="12" xfId="0" applyFont="1" applyFill="1" applyBorder="1" applyAlignment="1">
      <alignment horizontal="center" vertical="top" wrapText="1"/>
    </xf>
    <xf numFmtId="0" fontId="54" fillId="35" borderId="12" xfId="0" applyNumberFormat="1" applyFont="1" applyFill="1" applyBorder="1" applyAlignment="1">
      <alignment horizontal="center" vertical="top" wrapText="1"/>
    </xf>
    <xf numFmtId="0" fontId="55" fillId="35" borderId="23" xfId="0" applyFont="1" applyFill="1" applyBorder="1" applyAlignment="1">
      <alignment horizontal="center" vertical="top" wrapText="1"/>
    </xf>
    <xf numFmtId="0" fontId="54" fillId="35" borderId="11" xfId="0" applyNumberFormat="1" applyFont="1" applyFill="1" applyBorder="1" applyAlignment="1">
      <alignment horizontal="center" vertical="top" wrapText="1"/>
    </xf>
    <xf numFmtId="0" fontId="54" fillId="35" borderId="13" xfId="0" applyNumberFormat="1" applyFont="1" applyFill="1" applyBorder="1" applyAlignment="1">
      <alignment horizontal="center" vertical="top" wrapText="1"/>
    </xf>
    <xf numFmtId="0" fontId="54" fillId="35" borderId="12" xfId="0" applyFont="1" applyFill="1" applyBorder="1" applyAlignment="1">
      <alignment horizontal="justify" vertical="top" wrapText="1"/>
    </xf>
    <xf numFmtId="0" fontId="54" fillId="35" borderId="20" xfId="0" applyFont="1" applyFill="1" applyBorder="1" applyAlignment="1">
      <alignment horizontal="left" vertical="top" wrapText="1"/>
    </xf>
    <xf numFmtId="0" fontId="54" fillId="35" borderId="23" xfId="0" applyFont="1" applyFill="1" applyBorder="1" applyAlignment="1">
      <alignment horizontal="left" vertical="top" wrapText="1"/>
    </xf>
    <xf numFmtId="0" fontId="54" fillId="35" borderId="11" xfId="0" applyFont="1" applyFill="1" applyBorder="1" applyAlignment="1">
      <alignment horizontal="center" vertical="top" wrapText="1"/>
    </xf>
    <xf numFmtId="0" fontId="54" fillId="35" borderId="17" xfId="0" applyFont="1" applyFill="1" applyBorder="1" applyAlignment="1">
      <alignment horizontal="center" vertical="top" wrapText="1"/>
    </xf>
    <xf numFmtId="0" fontId="54" fillId="35" borderId="13" xfId="0" applyFont="1" applyFill="1" applyBorder="1" applyAlignment="1">
      <alignment horizontal="center" vertical="top" wrapText="1"/>
    </xf>
    <xf numFmtId="0" fontId="54" fillId="35" borderId="14" xfId="0" applyFont="1" applyFill="1" applyBorder="1" applyAlignment="1">
      <alignment horizontal="center" vertical="top" wrapText="1"/>
    </xf>
    <xf numFmtId="0" fontId="54" fillId="35" borderId="16" xfId="0" applyFont="1" applyFill="1" applyBorder="1" applyAlignment="1">
      <alignment horizontal="center" vertical="top" wrapText="1"/>
    </xf>
    <xf numFmtId="0" fontId="54" fillId="35" borderId="19" xfId="0" applyFont="1" applyFill="1" applyBorder="1" applyAlignment="1">
      <alignment horizontal="center" vertical="top" wrapText="1"/>
    </xf>
    <xf numFmtId="0" fontId="54" fillId="35" borderId="22" xfId="0" applyFont="1" applyFill="1" applyBorder="1" applyAlignment="1">
      <alignment horizontal="center" vertical="top" wrapText="1"/>
    </xf>
    <xf numFmtId="0" fontId="55" fillId="35" borderId="11" xfId="0" applyFont="1" applyFill="1" applyBorder="1" applyAlignment="1">
      <alignment horizontal="center" vertical="top" wrapText="1"/>
    </xf>
    <xf numFmtId="0" fontId="55" fillId="35" borderId="17" xfId="0" applyFont="1" applyFill="1" applyBorder="1" applyAlignment="1">
      <alignment horizontal="center" vertical="top" wrapText="1"/>
    </xf>
    <xf numFmtId="0" fontId="55" fillId="35" borderId="13" xfId="0" applyFont="1" applyFill="1" applyBorder="1" applyAlignment="1">
      <alignment horizontal="center" vertical="top" wrapText="1"/>
    </xf>
    <xf numFmtId="0" fontId="55" fillId="35" borderId="20" xfId="0" applyFont="1" applyFill="1" applyBorder="1" applyAlignment="1">
      <alignment horizontal="left" vertical="top" wrapText="1"/>
    </xf>
    <xf numFmtId="0" fontId="55" fillId="35" borderId="24" xfId="0" applyFont="1" applyFill="1" applyBorder="1" applyAlignment="1">
      <alignment horizontal="left" vertical="top" wrapText="1"/>
    </xf>
    <xf numFmtId="0" fontId="55" fillId="35" borderId="23" xfId="0" applyFont="1" applyFill="1" applyBorder="1" applyAlignment="1">
      <alignment horizontal="left" vertical="top" wrapText="1"/>
    </xf>
    <xf numFmtId="0" fontId="54" fillId="35" borderId="12" xfId="0" applyFont="1" applyFill="1" applyBorder="1" applyAlignment="1">
      <alignment horizontal="center" vertical="top" wrapText="1"/>
    </xf>
    <xf numFmtId="0" fontId="54" fillId="35" borderId="13" xfId="0" applyFont="1" applyFill="1" applyBorder="1" applyAlignment="1">
      <alignment vertical="top" wrapText="1"/>
    </xf>
    <xf numFmtId="0" fontId="54" fillId="35" borderId="12" xfId="0" applyFont="1" applyFill="1" applyBorder="1" applyAlignment="1">
      <alignment vertical="top" wrapText="1"/>
    </xf>
    <xf numFmtId="0" fontId="54" fillId="35" borderId="20" xfId="0" applyFont="1" applyFill="1" applyBorder="1" applyAlignment="1">
      <alignment horizontal="center" vertical="top" wrapText="1"/>
    </xf>
    <xf numFmtId="0" fontId="54" fillId="35" borderId="14" xfId="0" applyFont="1" applyFill="1" applyBorder="1" applyAlignment="1">
      <alignment horizontal="left" vertical="top" wrapText="1"/>
    </xf>
    <xf numFmtId="0" fontId="54" fillId="35" borderId="16" xfId="0" applyFont="1" applyFill="1" applyBorder="1" applyAlignment="1">
      <alignment horizontal="left" vertical="top" wrapText="1"/>
    </xf>
    <xf numFmtId="0" fontId="54" fillId="35" borderId="19" xfId="0" applyFont="1" applyFill="1" applyBorder="1" applyAlignment="1">
      <alignment horizontal="left" vertical="top" wrapText="1"/>
    </xf>
    <xf numFmtId="0" fontId="54" fillId="35" borderId="22" xfId="0" applyFont="1" applyFill="1" applyBorder="1" applyAlignment="1">
      <alignment horizontal="left" vertical="top" wrapText="1"/>
    </xf>
    <xf numFmtId="0" fontId="55" fillId="35" borderId="12" xfId="0" applyFont="1" applyFill="1" applyBorder="1" applyAlignment="1">
      <alignment horizontal="justify" vertical="top" wrapText="1"/>
    </xf>
    <xf numFmtId="0" fontId="53" fillId="35" borderId="19" xfId="0" applyFont="1" applyFill="1" applyBorder="1" applyAlignment="1">
      <alignment horizontal="center" vertical="top" wrapText="1"/>
    </xf>
    <xf numFmtId="0" fontId="53" fillId="35" borderId="25" xfId="0" applyFont="1" applyFill="1" applyBorder="1" applyAlignment="1">
      <alignment horizontal="center" vertical="top" wrapText="1"/>
    </xf>
    <xf numFmtId="0" fontId="53" fillId="35" borderId="22" xfId="0" applyFont="1" applyFill="1" applyBorder="1" applyAlignment="1">
      <alignment horizontal="center" vertical="top" wrapText="1"/>
    </xf>
    <xf numFmtId="0" fontId="54" fillId="35" borderId="12" xfId="0" applyFont="1" applyFill="1" applyBorder="1" applyAlignment="1">
      <alignment horizontal="left" vertical="top" wrapText="1"/>
    </xf>
    <xf numFmtId="0" fontId="55" fillId="35" borderId="12" xfId="0" applyFont="1" applyFill="1" applyBorder="1" applyAlignment="1">
      <alignment horizontal="left" vertical="top" wrapText="1"/>
    </xf>
    <xf numFmtId="0" fontId="55" fillId="35" borderId="14" xfId="0" applyFont="1" applyFill="1" applyBorder="1" applyAlignment="1">
      <alignment horizontal="center" vertical="top" wrapText="1"/>
    </xf>
    <xf numFmtId="0" fontId="55" fillId="35" borderId="15" xfId="0" applyFont="1" applyFill="1" applyBorder="1" applyAlignment="1">
      <alignment horizontal="center" vertical="top" wrapText="1"/>
    </xf>
    <xf numFmtId="0" fontId="55" fillId="35" borderId="16" xfId="0" applyFont="1" applyFill="1" applyBorder="1" applyAlignment="1">
      <alignment horizontal="center" vertical="top" wrapText="1"/>
    </xf>
    <xf numFmtId="0" fontId="54" fillId="35" borderId="11" xfId="0" applyFont="1" applyFill="1" applyBorder="1" applyAlignment="1">
      <alignment horizontal="center" vertical="center" wrapText="1"/>
    </xf>
    <xf numFmtId="0" fontId="54" fillId="35" borderId="17" xfId="0" applyFont="1" applyFill="1" applyBorder="1" applyAlignment="1">
      <alignment horizontal="center" vertical="center" wrapText="1"/>
    </xf>
    <xf numFmtId="0" fontId="54" fillId="35" borderId="13" xfId="0" applyFont="1" applyFill="1" applyBorder="1" applyAlignment="1">
      <alignment horizontal="center" vertical="center" wrapText="1"/>
    </xf>
    <xf numFmtId="0" fontId="55" fillId="35" borderId="12" xfId="0" applyFont="1" applyFill="1" applyBorder="1" applyAlignment="1">
      <alignment horizontal="center" vertical="top" wrapText="1"/>
    </xf>
    <xf numFmtId="0" fontId="55" fillId="0" borderId="11" xfId="0" applyFont="1" applyBorder="1" applyAlignment="1">
      <alignment horizontal="justify" vertical="top" wrapText="1"/>
    </xf>
    <xf numFmtId="0" fontId="55" fillId="0" borderId="12" xfId="0" applyFont="1" applyBorder="1" applyAlignment="1">
      <alignment horizontal="justify" vertical="top" wrapText="1"/>
    </xf>
    <xf numFmtId="0" fontId="53" fillId="35" borderId="0" xfId="0" applyFont="1" applyFill="1" applyBorder="1" applyAlignment="1">
      <alignment horizontal="center" vertical="top" wrapText="1"/>
    </xf>
    <xf numFmtId="0" fontId="53" fillId="35" borderId="21" xfId="0" applyFont="1" applyFill="1" applyBorder="1" applyAlignment="1">
      <alignment horizontal="center" vertical="top" wrapText="1"/>
    </xf>
    <xf numFmtId="0" fontId="54" fillId="35" borderId="25" xfId="0" applyFont="1" applyFill="1" applyBorder="1" applyAlignment="1">
      <alignment horizontal="center" vertical="top" wrapText="1"/>
    </xf>
    <xf numFmtId="0" fontId="54" fillId="35" borderId="24" xfId="0" applyFont="1" applyFill="1" applyBorder="1" applyAlignment="1">
      <alignment horizontal="center" vertical="top" wrapText="1"/>
    </xf>
    <xf numFmtId="0" fontId="54" fillId="35" borderId="17" xfId="0" applyNumberFormat="1" applyFont="1" applyFill="1" applyBorder="1" applyAlignment="1">
      <alignment horizontal="center" vertical="top" wrapText="1"/>
    </xf>
    <xf numFmtId="0" fontId="54" fillId="0" borderId="12" xfId="0" applyFont="1" applyBorder="1" applyAlignment="1">
      <alignment horizontal="center" vertical="top" wrapText="1"/>
    </xf>
    <xf numFmtId="0" fontId="54" fillId="0" borderId="11" xfId="0" applyFont="1" applyBorder="1" applyAlignment="1">
      <alignment horizontal="center" vertical="top" wrapText="1"/>
    </xf>
    <xf numFmtId="0" fontId="54" fillId="35" borderId="20" xfId="0" applyFont="1" applyFill="1" applyBorder="1" applyAlignment="1">
      <alignment vertical="top" wrapText="1"/>
    </xf>
    <xf numFmtId="0" fontId="54" fillId="35" borderId="23" xfId="0" applyFont="1" applyFill="1" applyBorder="1" applyAlignment="1">
      <alignment vertical="top" wrapText="1"/>
    </xf>
    <xf numFmtId="0" fontId="54" fillId="35" borderId="19" xfId="0" applyFont="1" applyFill="1" applyBorder="1" applyAlignment="1">
      <alignment vertical="top" wrapText="1"/>
    </xf>
    <xf numFmtId="0" fontId="54" fillId="35" borderId="22" xfId="0" applyFont="1" applyFill="1" applyBorder="1" applyAlignment="1">
      <alignment vertical="top" wrapText="1"/>
    </xf>
    <xf numFmtId="0" fontId="55" fillId="35" borderId="14" xfId="0" applyFont="1" applyFill="1" applyBorder="1" applyAlignment="1">
      <alignment vertical="top" wrapText="1"/>
    </xf>
    <xf numFmtId="0" fontId="55" fillId="35" borderId="15" xfId="0" applyFont="1" applyFill="1" applyBorder="1" applyAlignment="1">
      <alignment vertical="top" wrapText="1"/>
    </xf>
    <xf numFmtId="0" fontId="55" fillId="35" borderId="16" xfId="0" applyFont="1" applyFill="1" applyBorder="1" applyAlignment="1">
      <alignment vertical="top" wrapText="1"/>
    </xf>
    <xf numFmtId="0" fontId="53" fillId="35" borderId="19" xfId="0" applyFont="1" applyFill="1" applyBorder="1" applyAlignment="1">
      <alignment horizontal="center"/>
    </xf>
    <xf numFmtId="0" fontId="53" fillId="35" borderId="25" xfId="0" applyFont="1" applyFill="1" applyBorder="1" applyAlignment="1">
      <alignment horizontal="center"/>
    </xf>
    <xf numFmtId="0" fontId="53" fillId="35" borderId="22" xfId="0" applyFont="1" applyFill="1" applyBorder="1" applyAlignment="1">
      <alignment horizontal="center"/>
    </xf>
    <xf numFmtId="0" fontId="51" fillId="0" borderId="0" xfId="0" applyFont="1" applyBorder="1" applyAlignment="1">
      <alignment wrapText="1"/>
    </xf>
    <xf numFmtId="0" fontId="55" fillId="35" borderId="19" xfId="0" applyFont="1" applyFill="1" applyBorder="1" applyAlignment="1">
      <alignment horizontal="center" vertical="top" wrapText="1"/>
    </xf>
    <xf numFmtId="0" fontId="55" fillId="35" borderId="25" xfId="0" applyFont="1" applyFill="1" applyBorder="1" applyAlignment="1">
      <alignment horizontal="center" vertical="top" wrapText="1"/>
    </xf>
    <xf numFmtId="0" fontId="55" fillId="35" borderId="22" xfId="0" applyFont="1" applyFill="1" applyBorder="1" applyAlignment="1">
      <alignment horizontal="center" vertical="top" wrapText="1"/>
    </xf>
    <xf numFmtId="0" fontId="55" fillId="35" borderId="11" xfId="0" applyFont="1" applyFill="1" applyBorder="1" applyAlignment="1">
      <alignment horizontal="justify" vertical="top" wrapText="1"/>
    </xf>
    <xf numFmtId="0" fontId="54" fillId="35" borderId="11" xfId="0" applyFont="1" applyFill="1" applyBorder="1" applyAlignment="1">
      <alignment vertical="top" wrapText="1"/>
    </xf>
    <xf numFmtId="0" fontId="54" fillId="35" borderId="14" xfId="0" applyFont="1" applyFill="1" applyBorder="1" applyAlignment="1">
      <alignment horizontal="justify" vertical="top" wrapText="1"/>
    </xf>
    <xf numFmtId="0" fontId="54" fillId="35" borderId="15" xfId="0" applyFont="1" applyFill="1" applyBorder="1" applyAlignment="1">
      <alignment horizontal="justify" vertical="top" wrapText="1"/>
    </xf>
    <xf numFmtId="0" fontId="54" fillId="35" borderId="16" xfId="0" applyFont="1" applyFill="1" applyBorder="1" applyAlignment="1">
      <alignment horizontal="justify" vertical="top" wrapText="1"/>
    </xf>
    <xf numFmtId="0" fontId="54" fillId="35" borderId="13" xfId="0" applyFont="1" applyFill="1" applyBorder="1" applyAlignment="1">
      <alignment horizontal="justify" vertical="top" wrapText="1"/>
    </xf>
    <xf numFmtId="0" fontId="54" fillId="35" borderId="17" xfId="0" applyFont="1" applyFill="1" applyBorder="1" applyAlignment="1">
      <alignment vertical="top" wrapText="1"/>
    </xf>
    <xf numFmtId="0" fontId="54" fillId="35" borderId="14" xfId="0" applyFont="1" applyFill="1" applyBorder="1" applyAlignment="1">
      <alignment vertical="top" wrapText="1"/>
    </xf>
    <xf numFmtId="0" fontId="54" fillId="35" borderId="16" xfId="0" applyFont="1" applyFill="1" applyBorder="1" applyAlignment="1">
      <alignment vertical="top" wrapText="1"/>
    </xf>
    <xf numFmtId="0" fontId="54" fillId="35" borderId="18" xfId="0" applyFont="1" applyFill="1" applyBorder="1" applyAlignment="1">
      <alignment horizontal="justify" vertical="top" wrapText="1"/>
    </xf>
    <xf numFmtId="0" fontId="54" fillId="35" borderId="21" xfId="0" applyFont="1" applyFill="1" applyBorder="1" applyAlignment="1">
      <alignment horizontal="justify" vertical="top" wrapText="1"/>
    </xf>
    <xf numFmtId="0" fontId="54" fillId="35" borderId="19" xfId="0" applyFont="1" applyFill="1" applyBorder="1" applyAlignment="1">
      <alignment horizontal="justify" vertical="top" wrapText="1"/>
    </xf>
    <xf numFmtId="0" fontId="54" fillId="35" borderId="22" xfId="0" applyFont="1" applyFill="1" applyBorder="1" applyAlignment="1">
      <alignment horizontal="justify" vertical="top" wrapText="1"/>
    </xf>
    <xf numFmtId="0" fontId="54" fillId="35" borderId="18" xfId="0" applyFont="1" applyFill="1" applyBorder="1" applyAlignment="1">
      <alignment vertical="top" wrapText="1"/>
    </xf>
    <xf numFmtId="0" fontId="54" fillId="35" borderId="21" xfId="0" applyFont="1" applyFill="1" applyBorder="1" applyAlignment="1">
      <alignment vertical="top" wrapText="1"/>
    </xf>
    <xf numFmtId="0" fontId="54" fillId="35" borderId="11" xfId="0" applyFont="1" applyFill="1" applyBorder="1" applyAlignment="1">
      <alignment horizontal="justify" vertical="top" wrapText="1"/>
    </xf>
    <xf numFmtId="0" fontId="54" fillId="35" borderId="23" xfId="0" applyFont="1" applyFill="1" applyBorder="1" applyAlignment="1">
      <alignment horizontal="center" vertical="top" wrapText="1"/>
    </xf>
    <xf numFmtId="0" fontId="56" fillId="35" borderId="12" xfId="0" applyFont="1" applyFill="1" applyBorder="1" applyAlignment="1">
      <alignment horizontal="left"/>
    </xf>
    <xf numFmtId="0" fontId="55" fillId="35" borderId="23" xfId="0" applyFont="1" applyFill="1" applyBorder="1" applyAlignment="1">
      <alignment horizontal="center" vertical="top" wrapText="1"/>
    </xf>
    <xf numFmtId="0" fontId="54" fillId="35" borderId="12" xfId="0" applyNumberFormat="1" applyFont="1" applyFill="1" applyBorder="1" applyAlignment="1">
      <alignment horizontal="center" vertical="top" wrapText="1"/>
    </xf>
    <xf numFmtId="0" fontId="0" fillId="35" borderId="17" xfId="0" applyFill="1" applyBorder="1" applyAlignment="1">
      <alignment/>
    </xf>
    <xf numFmtId="0" fontId="0" fillId="35" borderId="13" xfId="0" applyFill="1" applyBorder="1" applyAlignment="1">
      <alignment/>
    </xf>
    <xf numFmtId="0" fontId="54" fillId="0" borderId="14" xfId="0" applyFont="1" applyBorder="1" applyAlignment="1">
      <alignment horizontal="center" vertical="top" wrapText="1"/>
    </xf>
    <xf numFmtId="0" fontId="54" fillId="0" borderId="15" xfId="0" applyFont="1" applyBorder="1" applyAlignment="1">
      <alignment horizontal="center" vertical="top" wrapText="1"/>
    </xf>
    <xf numFmtId="0" fontId="54" fillId="0" borderId="16" xfId="0" applyFont="1" applyBorder="1" applyAlignment="1">
      <alignment horizontal="center" vertical="top" wrapText="1"/>
    </xf>
    <xf numFmtId="0" fontId="54" fillId="0" borderId="14" xfId="0" applyFont="1" applyBorder="1" applyAlignment="1">
      <alignment horizontal="justify" vertical="top" wrapText="1"/>
    </xf>
    <xf numFmtId="0" fontId="54" fillId="0" borderId="15" xfId="0" applyFont="1" applyBorder="1" applyAlignment="1">
      <alignment horizontal="justify" vertical="top" wrapText="1"/>
    </xf>
    <xf numFmtId="0" fontId="54" fillId="0" borderId="16" xfId="0" applyFont="1" applyBorder="1" applyAlignment="1">
      <alignment horizontal="justify" vertical="top" wrapText="1"/>
    </xf>
    <xf numFmtId="0" fontId="55" fillId="0" borderId="14" xfId="0" applyFont="1" applyBorder="1" applyAlignment="1">
      <alignment vertical="top" wrapText="1"/>
    </xf>
    <xf numFmtId="0" fontId="55" fillId="0" borderId="15" xfId="0" applyFont="1" applyBorder="1" applyAlignment="1">
      <alignment vertical="top" wrapText="1"/>
    </xf>
    <xf numFmtId="0" fontId="55" fillId="0" borderId="16" xfId="0" applyFont="1" applyBorder="1" applyAlignment="1">
      <alignment vertical="top" wrapText="1"/>
    </xf>
    <xf numFmtId="0" fontId="51" fillId="33" borderId="0" xfId="0" applyFont="1" applyFill="1" applyBorder="1" applyAlignment="1">
      <alignment wrapText="1"/>
    </xf>
    <xf numFmtId="0" fontId="54" fillId="35" borderId="22" xfId="0" applyNumberFormat="1" applyFont="1" applyFill="1" applyBorder="1" applyAlignment="1">
      <alignment horizontal="center" vertical="top" wrapText="1"/>
    </xf>
    <xf numFmtId="0" fontId="54" fillId="35" borderId="23" xfId="0" applyNumberFormat="1" applyFont="1" applyFill="1" applyBorder="1" applyAlignment="1">
      <alignment horizontal="center" vertical="top" wrapText="1"/>
    </xf>
    <xf numFmtId="0" fontId="55" fillId="35" borderId="20" xfId="0" applyFont="1" applyFill="1" applyBorder="1" applyAlignment="1">
      <alignment horizontal="center" vertical="top" wrapText="1"/>
    </xf>
    <xf numFmtId="0" fontId="55" fillId="0" borderId="14" xfId="0" applyFont="1" applyBorder="1" applyAlignment="1">
      <alignment horizontal="center" vertical="top" wrapText="1"/>
    </xf>
    <xf numFmtId="0" fontId="55" fillId="0" borderId="15" xfId="0" applyFont="1" applyBorder="1" applyAlignment="1">
      <alignment horizontal="center" vertical="top" wrapText="1"/>
    </xf>
    <xf numFmtId="0" fontId="55" fillId="0" borderId="16" xfId="0" applyFont="1" applyBorder="1" applyAlignment="1">
      <alignment horizontal="center" vertical="top" wrapText="1"/>
    </xf>
    <xf numFmtId="0" fontId="53" fillId="35" borderId="14" xfId="0" applyFont="1" applyFill="1" applyBorder="1" applyAlignment="1">
      <alignment horizontal="center" vertical="top" wrapText="1"/>
    </xf>
    <xf numFmtId="0" fontId="53" fillId="35" borderId="15" xfId="0" applyFont="1" applyFill="1" applyBorder="1" applyAlignment="1">
      <alignment horizontal="center" vertical="top" wrapText="1"/>
    </xf>
    <xf numFmtId="0" fontId="53" fillId="35" borderId="16" xfId="0" applyFont="1" applyFill="1" applyBorder="1" applyAlignment="1">
      <alignment horizontal="center" vertical="top" wrapText="1"/>
    </xf>
    <xf numFmtId="0" fontId="54" fillId="35" borderId="18" xfId="0" applyFont="1" applyFill="1" applyBorder="1" applyAlignment="1">
      <alignment horizontal="left" vertical="top" wrapText="1"/>
    </xf>
    <xf numFmtId="0" fontId="54" fillId="35" borderId="21" xfId="0" applyFont="1" applyFill="1" applyBorder="1" applyAlignment="1">
      <alignment horizontal="left" vertical="top" wrapText="1"/>
    </xf>
    <xf numFmtId="0" fontId="54" fillId="35" borderId="13" xfId="0" applyNumberFormat="1" applyFont="1" applyFill="1" applyBorder="1" applyAlignment="1">
      <alignment horizontal="center" vertical="center" wrapText="1"/>
    </xf>
    <xf numFmtId="0" fontId="54" fillId="35" borderId="12" xfId="0" applyNumberFormat="1" applyFont="1" applyFill="1" applyBorder="1" applyAlignment="1">
      <alignment horizontal="center" vertical="center" wrapText="1"/>
    </xf>
    <xf numFmtId="0" fontId="54" fillId="35" borderId="11" xfId="0" applyNumberFormat="1" applyFont="1" applyFill="1" applyBorder="1" applyAlignment="1">
      <alignment horizontal="center" vertical="center" wrapText="1"/>
    </xf>
    <xf numFmtId="0" fontId="54" fillId="35" borderId="17" xfId="0" applyNumberFormat="1" applyFont="1" applyFill="1" applyBorder="1" applyAlignment="1">
      <alignment horizontal="center" vertical="center" wrapText="1"/>
    </xf>
    <xf numFmtId="0" fontId="55" fillId="35" borderId="11" xfId="0" applyFont="1" applyFill="1" applyBorder="1" applyAlignment="1">
      <alignment horizontal="center" vertical="center" wrapText="1"/>
    </xf>
    <xf numFmtId="0" fontId="55" fillId="35" borderId="17" xfId="0" applyFont="1" applyFill="1" applyBorder="1" applyAlignment="1">
      <alignment horizontal="center" vertical="center" wrapText="1"/>
    </xf>
    <xf numFmtId="0" fontId="55" fillId="35" borderId="13" xfId="0" applyFont="1" applyFill="1" applyBorder="1" applyAlignment="1">
      <alignment horizontal="center" vertical="center" wrapText="1"/>
    </xf>
    <xf numFmtId="49" fontId="55" fillId="35" borderId="20" xfId="0" applyNumberFormat="1" applyFont="1" applyFill="1" applyBorder="1" applyAlignment="1">
      <alignment horizontal="left" vertical="top" wrapText="1"/>
    </xf>
    <xf numFmtId="49" fontId="55" fillId="35" borderId="24" xfId="0" applyNumberFormat="1" applyFont="1" applyFill="1" applyBorder="1" applyAlignment="1">
      <alignment horizontal="left" vertical="top" wrapText="1"/>
    </xf>
    <xf numFmtId="49" fontId="55" fillId="35" borderId="23" xfId="0" applyNumberFormat="1" applyFont="1" applyFill="1" applyBorder="1" applyAlignment="1">
      <alignment horizontal="left" vertical="top" wrapText="1"/>
    </xf>
    <xf numFmtId="0" fontId="54" fillId="35" borderId="15" xfId="0" applyFont="1" applyFill="1" applyBorder="1" applyAlignment="1">
      <alignment vertical="top" wrapText="1"/>
    </xf>
    <xf numFmtId="0" fontId="54" fillId="0" borderId="14" xfId="0" applyFont="1" applyBorder="1" applyAlignment="1">
      <alignment vertical="top" wrapText="1"/>
    </xf>
    <xf numFmtId="0" fontId="54" fillId="0" borderId="15" xfId="0" applyFont="1" applyBorder="1" applyAlignment="1">
      <alignment vertical="top" wrapText="1"/>
    </xf>
    <xf numFmtId="0" fontId="54" fillId="0" borderId="16" xfId="0" applyFont="1" applyBorder="1" applyAlignment="1">
      <alignment vertical="top" wrapText="1"/>
    </xf>
    <xf numFmtId="0" fontId="53" fillId="35" borderId="19" xfId="0" applyFont="1" applyFill="1" applyBorder="1" applyAlignment="1">
      <alignment horizontal="center" vertical="center" wrapText="1"/>
    </xf>
    <xf numFmtId="0" fontId="57" fillId="35" borderId="25" xfId="0" applyFont="1" applyFill="1" applyBorder="1" applyAlignment="1">
      <alignment vertical="center"/>
    </xf>
    <xf numFmtId="0" fontId="57" fillId="35" borderId="22" xfId="0" applyFont="1" applyFill="1" applyBorder="1" applyAlignment="1">
      <alignment vertical="center"/>
    </xf>
    <xf numFmtId="0" fontId="55" fillId="35" borderId="12" xfId="0" applyFont="1" applyFill="1" applyBorder="1" applyAlignment="1">
      <alignment vertical="top" wrapText="1"/>
    </xf>
    <xf numFmtId="0" fontId="55" fillId="35" borderId="11" xfId="0" applyFont="1" applyFill="1" applyBorder="1" applyAlignment="1">
      <alignment vertical="top" wrapText="1"/>
    </xf>
    <xf numFmtId="0" fontId="54" fillId="0" borderId="23" xfId="0" applyFont="1" applyBorder="1" applyAlignment="1">
      <alignment horizontal="center" vertical="top" wrapText="1"/>
    </xf>
    <xf numFmtId="0" fontId="54" fillId="0" borderId="20" xfId="0" applyFont="1" applyBorder="1" applyAlignment="1">
      <alignment horizontal="center" vertical="top" wrapText="1"/>
    </xf>
    <xf numFmtId="0" fontId="55" fillId="35" borderId="12" xfId="0" applyFont="1" applyFill="1" applyBorder="1" applyAlignment="1">
      <alignment horizontal="center" vertical="center" wrapText="1"/>
    </xf>
    <xf numFmtId="0" fontId="53" fillId="0" borderId="0" xfId="0" applyFont="1" applyAlignment="1">
      <alignment horizontal="center"/>
    </xf>
    <xf numFmtId="0" fontId="51" fillId="0" borderId="0" xfId="0" applyFont="1" applyAlignment="1">
      <alignment horizontal="left"/>
    </xf>
    <xf numFmtId="0" fontId="54" fillId="0" borderId="13" xfId="0" applyFont="1" applyBorder="1" applyAlignment="1">
      <alignment horizontal="center" vertical="top" wrapText="1"/>
    </xf>
    <xf numFmtId="0" fontId="54" fillId="0" borderId="11" xfId="0" applyNumberFormat="1" applyFont="1" applyBorder="1" applyAlignment="1">
      <alignment horizontal="center" vertical="top" wrapText="1"/>
    </xf>
    <xf numFmtId="0" fontId="54" fillId="0" borderId="13" xfId="0" applyNumberFormat="1" applyFont="1" applyBorder="1" applyAlignment="1">
      <alignment horizontal="center" vertical="top" wrapText="1"/>
    </xf>
    <xf numFmtId="0" fontId="54" fillId="0" borderId="12" xfId="0" applyNumberFormat="1" applyFont="1" applyBorder="1" applyAlignment="1">
      <alignment horizontal="center" vertical="top" wrapText="1"/>
    </xf>
    <xf numFmtId="0" fontId="54" fillId="35" borderId="12" xfId="0" applyFont="1" applyFill="1" applyBorder="1" applyAlignment="1">
      <alignment horizontal="center" vertical="center" wrapText="1"/>
    </xf>
    <xf numFmtId="49" fontId="54" fillId="35" borderId="11" xfId="0" applyNumberFormat="1" applyFont="1" applyFill="1" applyBorder="1" applyAlignment="1">
      <alignment horizontal="center" vertical="top" wrapText="1"/>
    </xf>
    <xf numFmtId="49" fontId="54" fillId="35" borderId="13" xfId="0" applyNumberFormat="1" applyFont="1" applyFill="1" applyBorder="1" applyAlignment="1">
      <alignment horizontal="center" vertical="top" wrapText="1"/>
    </xf>
    <xf numFmtId="0" fontId="55" fillId="0" borderId="20" xfId="0" applyFont="1" applyBorder="1" applyAlignment="1">
      <alignment horizontal="left" vertical="top" wrapText="1"/>
    </xf>
    <xf numFmtId="0" fontId="55" fillId="0" borderId="24" xfId="0" applyFont="1" applyBorder="1" applyAlignment="1">
      <alignment horizontal="left" vertical="top" wrapText="1"/>
    </xf>
    <xf numFmtId="0" fontId="55" fillId="0" borderId="23" xfId="0" applyFont="1" applyBorder="1" applyAlignment="1">
      <alignment horizontal="left" vertical="top" wrapText="1"/>
    </xf>
    <xf numFmtId="0" fontId="58" fillId="35" borderId="12" xfId="0" applyFont="1" applyFill="1" applyBorder="1" applyAlignment="1">
      <alignment horizontal="left" vertical="top" wrapText="1"/>
    </xf>
    <xf numFmtId="0" fontId="58" fillId="35" borderId="13" xfId="0" applyFont="1" applyFill="1" applyBorder="1" applyAlignment="1">
      <alignment horizontal="left" vertical="top" wrapText="1"/>
    </xf>
    <xf numFmtId="0" fontId="2" fillId="0" borderId="15" xfId="0" applyFont="1" applyFill="1" applyBorder="1" applyAlignment="1">
      <alignment horizontal="center" vertical="top" wrapText="1"/>
    </xf>
    <xf numFmtId="0" fontId="6" fillId="0" borderId="15" xfId="0" applyFont="1" applyFill="1" applyBorder="1" applyAlignment="1">
      <alignment horizontal="center" vertical="top" wrapText="1"/>
    </xf>
    <xf numFmtId="0" fontId="59" fillId="0" borderId="0" xfId="0" applyFont="1" applyFill="1" applyBorder="1" applyAlignment="1">
      <alignment horizontal="left" vertical="top" wrapText="1"/>
    </xf>
    <xf numFmtId="0" fontId="59" fillId="0" borderId="0" xfId="0" applyFont="1" applyFill="1" applyBorder="1" applyAlignment="1">
      <alignment horizontal="left" vertical="top" wrapText="1"/>
    </xf>
    <xf numFmtId="0" fontId="60" fillId="0" borderId="0" xfId="0" applyFont="1" applyFill="1" applyBorder="1" applyAlignment="1">
      <alignment horizontal="left" vertical="top" wrapText="1"/>
    </xf>
    <xf numFmtId="0" fontId="60" fillId="0" borderId="0" xfId="0" applyNumberFormat="1" applyFont="1" applyFill="1" applyBorder="1" applyAlignment="1">
      <alignment horizontal="center" vertical="top" wrapText="1"/>
    </xf>
    <xf numFmtId="0" fontId="60" fillId="0" borderId="0" xfId="0" applyFont="1" applyFill="1" applyBorder="1" applyAlignment="1">
      <alignment vertical="top" wrapText="1"/>
    </xf>
    <xf numFmtId="0" fontId="59" fillId="0" borderId="0" xfId="0" applyFont="1" applyFill="1" applyBorder="1" applyAlignment="1">
      <alignment vertical="top" wrapText="1"/>
    </xf>
    <xf numFmtId="0" fontId="60" fillId="0" borderId="0" xfId="0"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830"/>
  <sheetViews>
    <sheetView tabSelected="1" view="pageBreakPreview" zoomScale="124" zoomScaleSheetLayoutView="124" zoomScalePageLayoutView="0" workbookViewId="0" topLeftCell="A1">
      <selection activeCell="E829" sqref="E829"/>
    </sheetView>
  </sheetViews>
  <sheetFormatPr defaultColWidth="9.140625" defaultRowHeight="15"/>
  <cols>
    <col min="1" max="1" width="4.140625" style="0" customWidth="1"/>
    <col min="3" max="3" width="9.140625" style="0" customWidth="1"/>
    <col min="4" max="4" width="12.421875" style="0" customWidth="1"/>
    <col min="5" max="5" width="10.7109375" style="0" customWidth="1"/>
    <col min="6" max="6" width="9.57421875" style="7" customWidth="1"/>
    <col min="7" max="7" width="7.8515625" style="7" customWidth="1"/>
    <col min="8" max="8" width="9.8515625" style="0" customWidth="1"/>
    <col min="9" max="9" width="9.421875" style="0" customWidth="1"/>
    <col min="10" max="10" width="16.421875" style="2" customWidth="1"/>
    <col min="11" max="11" width="0.2890625" style="0" customWidth="1"/>
  </cols>
  <sheetData>
    <row r="1" spans="1:12" ht="15.75">
      <c r="A1" s="302" t="s">
        <v>593</v>
      </c>
      <c r="B1" s="302"/>
      <c r="C1" s="302"/>
      <c r="D1" s="302"/>
      <c r="E1" s="302"/>
      <c r="F1" s="302"/>
      <c r="G1" s="302"/>
      <c r="H1" s="302"/>
      <c r="I1" s="302"/>
      <c r="J1" s="302"/>
      <c r="K1" s="18"/>
      <c r="L1" s="18"/>
    </row>
    <row r="2" spans="1:12" ht="15.75">
      <c r="A2" s="16"/>
      <c r="B2" s="16"/>
      <c r="C2" s="16"/>
      <c r="D2" s="16"/>
      <c r="E2" s="16"/>
      <c r="F2" s="16"/>
      <c r="G2" s="16"/>
      <c r="H2" s="16"/>
      <c r="I2" s="16"/>
      <c r="J2" s="16"/>
      <c r="K2" s="16"/>
      <c r="L2" s="16"/>
    </row>
    <row r="3" spans="1:12" ht="15">
      <c r="A3" s="303" t="s">
        <v>599</v>
      </c>
      <c r="B3" s="303"/>
      <c r="C3" s="303"/>
      <c r="D3" s="303"/>
      <c r="E3" s="303"/>
      <c r="F3" s="303"/>
      <c r="G3" s="303"/>
      <c r="H3" s="303"/>
      <c r="I3" s="303"/>
      <c r="J3" s="303"/>
      <c r="K3" s="20"/>
      <c r="L3" s="20"/>
    </row>
    <row r="4" spans="1:12" ht="15">
      <c r="A4" s="303" t="s">
        <v>594</v>
      </c>
      <c r="B4" s="303"/>
      <c r="C4" s="303"/>
      <c r="D4" s="303"/>
      <c r="E4" s="19"/>
      <c r="F4" s="19"/>
      <c r="G4" s="19"/>
      <c r="H4" s="19"/>
      <c r="I4" s="19"/>
      <c r="J4" s="19"/>
      <c r="K4" s="19"/>
      <c r="L4" s="19"/>
    </row>
    <row r="5" spans="1:12" ht="15.75">
      <c r="A5" s="303" t="s">
        <v>669</v>
      </c>
      <c r="B5" s="303"/>
      <c r="C5" s="303"/>
      <c r="D5" s="303"/>
      <c r="E5" s="16"/>
      <c r="F5" s="16"/>
      <c r="G5" s="16"/>
      <c r="H5" s="16"/>
      <c r="I5" s="16"/>
      <c r="J5" s="16"/>
      <c r="K5" s="16"/>
      <c r="L5" s="16"/>
    </row>
    <row r="6" spans="1:11" ht="15.75">
      <c r="A6" s="303" t="s">
        <v>670</v>
      </c>
      <c r="B6" s="303"/>
      <c r="C6" s="303"/>
      <c r="D6" s="303"/>
      <c r="E6" s="16"/>
      <c r="F6" s="16"/>
      <c r="G6" s="16"/>
      <c r="H6" s="16"/>
      <c r="I6" s="16"/>
      <c r="J6" s="16"/>
      <c r="K6" s="16"/>
    </row>
    <row r="7" spans="1:11" ht="15.75">
      <c r="A7" s="18"/>
      <c r="B7" s="18"/>
      <c r="C7" s="18"/>
      <c r="D7" s="18"/>
      <c r="E7" s="18"/>
      <c r="F7" s="18"/>
      <c r="G7" s="18"/>
      <c r="H7" s="18"/>
      <c r="I7" s="18"/>
      <c r="J7" s="18"/>
      <c r="K7" s="18"/>
    </row>
    <row r="8" spans="1:11" ht="51" customHeight="1">
      <c r="A8" s="21" t="s">
        <v>0</v>
      </c>
      <c r="B8" s="299" t="s">
        <v>2</v>
      </c>
      <c r="C8" s="221"/>
      <c r="D8" s="21" t="s">
        <v>3</v>
      </c>
      <c r="E8" s="221" t="s">
        <v>5</v>
      </c>
      <c r="F8" s="307" t="s">
        <v>597</v>
      </c>
      <c r="G8" s="305" t="s">
        <v>596</v>
      </c>
      <c r="H8" s="221" t="s">
        <v>595</v>
      </c>
      <c r="I8" s="222" t="s">
        <v>598</v>
      </c>
      <c r="J8" s="221" t="s">
        <v>6</v>
      </c>
      <c r="K8" s="233"/>
    </row>
    <row r="9" spans="1:11" ht="15">
      <c r="A9" s="24" t="s">
        <v>1</v>
      </c>
      <c r="B9" s="221"/>
      <c r="C9" s="300"/>
      <c r="D9" s="24" t="s">
        <v>4</v>
      </c>
      <c r="E9" s="299"/>
      <c r="F9" s="307"/>
      <c r="G9" s="306"/>
      <c r="H9" s="221"/>
      <c r="I9" s="304"/>
      <c r="J9" s="221"/>
      <c r="K9" s="233"/>
    </row>
    <row r="10" spans="1:11" ht="15">
      <c r="A10" s="21">
        <v>1</v>
      </c>
      <c r="B10" s="222">
        <v>2</v>
      </c>
      <c r="C10" s="222"/>
      <c r="D10" s="33">
        <v>3</v>
      </c>
      <c r="E10" s="21">
        <v>4</v>
      </c>
      <c r="F10" s="35">
        <v>5</v>
      </c>
      <c r="G10" s="35">
        <v>6</v>
      </c>
      <c r="H10" s="21">
        <v>7</v>
      </c>
      <c r="I10" s="21">
        <v>8</v>
      </c>
      <c r="J10" s="21">
        <v>9</v>
      </c>
      <c r="K10" s="3"/>
    </row>
    <row r="11" spans="1:11" ht="15" customHeight="1">
      <c r="A11" s="275" t="s">
        <v>7</v>
      </c>
      <c r="B11" s="276"/>
      <c r="C11" s="276"/>
      <c r="D11" s="276"/>
      <c r="E11" s="276"/>
      <c r="F11" s="276"/>
      <c r="G11" s="276"/>
      <c r="H11" s="276"/>
      <c r="I11" s="276"/>
      <c r="J11" s="277"/>
      <c r="K11" s="233"/>
    </row>
    <row r="12" spans="1:11" ht="15" customHeight="1">
      <c r="A12" s="202" t="s">
        <v>8</v>
      </c>
      <c r="B12" s="203"/>
      <c r="C12" s="203"/>
      <c r="D12" s="203"/>
      <c r="E12" s="203"/>
      <c r="F12" s="203"/>
      <c r="G12" s="203"/>
      <c r="H12" s="203"/>
      <c r="I12" s="203"/>
      <c r="J12" s="204"/>
      <c r="K12" s="233"/>
    </row>
    <row r="13" spans="1:11" ht="15" customHeight="1">
      <c r="A13" s="180">
        <v>1</v>
      </c>
      <c r="B13" s="194" t="s">
        <v>601</v>
      </c>
      <c r="C13" s="194"/>
      <c r="D13" s="180" t="s">
        <v>9</v>
      </c>
      <c r="E13" s="180" t="s">
        <v>277</v>
      </c>
      <c r="F13" s="175">
        <v>10.25</v>
      </c>
      <c r="G13" s="175">
        <v>2</v>
      </c>
      <c r="H13" s="180" t="s">
        <v>842</v>
      </c>
      <c r="I13" s="46">
        <v>10.5</v>
      </c>
      <c r="J13" s="46" t="s">
        <v>672</v>
      </c>
      <c r="K13" s="9"/>
    </row>
    <row r="14" spans="1:11" ht="15" customHeight="1">
      <c r="A14" s="182"/>
      <c r="B14" s="194" t="s">
        <v>600</v>
      </c>
      <c r="C14" s="194"/>
      <c r="D14" s="182"/>
      <c r="E14" s="182"/>
      <c r="F14" s="176"/>
      <c r="G14" s="176"/>
      <c r="H14" s="182"/>
      <c r="I14" s="46">
        <v>6.12</v>
      </c>
      <c r="J14" s="46" t="s">
        <v>605</v>
      </c>
      <c r="K14" s="17"/>
    </row>
    <row r="15" spans="1:11" ht="27" customHeight="1">
      <c r="A15" s="47">
        <v>2</v>
      </c>
      <c r="B15" s="195" t="s">
        <v>11</v>
      </c>
      <c r="C15" s="195"/>
      <c r="D15" s="47" t="s">
        <v>9</v>
      </c>
      <c r="E15" s="47" t="s">
        <v>277</v>
      </c>
      <c r="F15" s="48">
        <v>22.56</v>
      </c>
      <c r="G15" s="48">
        <v>2</v>
      </c>
      <c r="H15" s="119" t="s">
        <v>842</v>
      </c>
      <c r="I15" s="47">
        <v>33.19</v>
      </c>
      <c r="J15" s="46" t="s">
        <v>671</v>
      </c>
      <c r="K15" s="9"/>
    </row>
    <row r="16" spans="1:11" ht="15" customHeight="1">
      <c r="A16" s="180">
        <v>3</v>
      </c>
      <c r="B16" s="195" t="s">
        <v>602</v>
      </c>
      <c r="C16" s="195"/>
      <c r="D16" s="180" t="s">
        <v>9</v>
      </c>
      <c r="E16" s="180" t="s">
        <v>277</v>
      </c>
      <c r="F16" s="175">
        <v>8.56</v>
      </c>
      <c r="G16" s="175">
        <v>2</v>
      </c>
      <c r="H16" s="180" t="s">
        <v>842</v>
      </c>
      <c r="I16" s="47">
        <v>2.1</v>
      </c>
      <c r="J16" s="46" t="s">
        <v>605</v>
      </c>
      <c r="K16" s="9"/>
    </row>
    <row r="17" spans="1:11" ht="15" customHeight="1">
      <c r="A17" s="182"/>
      <c r="B17" s="195" t="s">
        <v>367</v>
      </c>
      <c r="C17" s="195"/>
      <c r="D17" s="182"/>
      <c r="E17" s="182"/>
      <c r="F17" s="176"/>
      <c r="G17" s="176"/>
      <c r="H17" s="182"/>
      <c r="I17" s="47">
        <v>4.9</v>
      </c>
      <c r="J17" s="47" t="s">
        <v>672</v>
      </c>
      <c r="K17" s="17"/>
    </row>
    <row r="18" spans="1:11" ht="27" customHeight="1">
      <c r="A18" s="47">
        <v>4</v>
      </c>
      <c r="B18" s="195" t="s">
        <v>12</v>
      </c>
      <c r="C18" s="195"/>
      <c r="D18" s="47" t="s">
        <v>9</v>
      </c>
      <c r="E18" s="47" t="s">
        <v>277</v>
      </c>
      <c r="F18" s="48">
        <v>12.89</v>
      </c>
      <c r="G18" s="48">
        <v>2</v>
      </c>
      <c r="H18" s="119" t="s">
        <v>842</v>
      </c>
      <c r="I18" s="47">
        <v>12.75</v>
      </c>
      <c r="J18" s="46" t="s">
        <v>605</v>
      </c>
      <c r="K18" s="3"/>
    </row>
    <row r="19" spans="1:11" ht="27" customHeight="1">
      <c r="A19" s="47">
        <v>5</v>
      </c>
      <c r="B19" s="195" t="s">
        <v>13</v>
      </c>
      <c r="C19" s="195"/>
      <c r="D19" s="47" t="s">
        <v>9</v>
      </c>
      <c r="E19" s="47" t="s">
        <v>277</v>
      </c>
      <c r="F19" s="48">
        <v>7.35</v>
      </c>
      <c r="G19" s="48">
        <v>2</v>
      </c>
      <c r="H19" s="119" t="s">
        <v>842</v>
      </c>
      <c r="I19" s="47">
        <v>2.7</v>
      </c>
      <c r="J19" s="47" t="s">
        <v>672</v>
      </c>
      <c r="K19" s="3"/>
    </row>
    <row r="20" spans="1:11" ht="15" customHeight="1">
      <c r="A20" s="180">
        <v>6</v>
      </c>
      <c r="B20" s="195" t="s">
        <v>603</v>
      </c>
      <c r="C20" s="195"/>
      <c r="D20" s="180" t="s">
        <v>9</v>
      </c>
      <c r="E20" s="180" t="s">
        <v>277</v>
      </c>
      <c r="F20" s="175">
        <v>28.76</v>
      </c>
      <c r="G20" s="175">
        <v>2</v>
      </c>
      <c r="H20" s="180" t="s">
        <v>842</v>
      </c>
      <c r="I20" s="47">
        <v>19.17</v>
      </c>
      <c r="J20" s="46" t="s">
        <v>605</v>
      </c>
      <c r="K20" s="3"/>
    </row>
    <row r="21" spans="1:11" ht="15" customHeight="1">
      <c r="A21" s="182"/>
      <c r="B21" s="195" t="s">
        <v>604</v>
      </c>
      <c r="C21" s="195"/>
      <c r="D21" s="182"/>
      <c r="E21" s="182"/>
      <c r="F21" s="176"/>
      <c r="G21" s="176"/>
      <c r="H21" s="182"/>
      <c r="I21" s="47">
        <v>3.8</v>
      </c>
      <c r="J21" s="47" t="s">
        <v>672</v>
      </c>
      <c r="K21" s="3"/>
    </row>
    <row r="22" spans="1:11" ht="27" customHeight="1">
      <c r="A22" s="180">
        <v>7</v>
      </c>
      <c r="B22" s="197" t="s">
        <v>14</v>
      </c>
      <c r="C22" s="198"/>
      <c r="D22" s="180" t="s">
        <v>9</v>
      </c>
      <c r="E22" s="180" t="s">
        <v>277</v>
      </c>
      <c r="F22" s="175">
        <v>193.7</v>
      </c>
      <c r="G22" s="135">
        <v>2</v>
      </c>
      <c r="H22" s="119" t="s">
        <v>842</v>
      </c>
      <c r="I22" s="47">
        <v>10.95</v>
      </c>
      <c r="J22" s="46" t="s">
        <v>673</v>
      </c>
      <c r="K22" s="9"/>
    </row>
    <row r="23" spans="1:11" ht="27.75" customHeight="1">
      <c r="A23" s="182"/>
      <c r="B23" s="199"/>
      <c r="C23" s="200"/>
      <c r="D23" s="182"/>
      <c r="E23" s="182"/>
      <c r="F23" s="176"/>
      <c r="G23" s="135">
        <v>1</v>
      </c>
      <c r="H23" s="120" t="s">
        <v>843</v>
      </c>
      <c r="I23" s="49">
        <v>161.8</v>
      </c>
      <c r="J23" s="46" t="s">
        <v>728</v>
      </c>
      <c r="K23" s="39"/>
    </row>
    <row r="24" spans="1:11" ht="39" customHeight="1">
      <c r="A24" s="47">
        <v>8</v>
      </c>
      <c r="B24" s="195" t="s">
        <v>16</v>
      </c>
      <c r="C24" s="195"/>
      <c r="D24" s="47" t="s">
        <v>17</v>
      </c>
      <c r="E24" s="47" t="s">
        <v>278</v>
      </c>
      <c r="F24" s="48">
        <v>2.226</v>
      </c>
      <c r="G24" s="48">
        <v>2</v>
      </c>
      <c r="H24" s="119" t="s">
        <v>842</v>
      </c>
      <c r="I24" s="47">
        <v>3.581</v>
      </c>
      <c r="J24" s="46" t="s">
        <v>605</v>
      </c>
      <c r="K24" s="3"/>
    </row>
    <row r="25" spans="1:11" ht="27.75" customHeight="1">
      <c r="A25" s="47">
        <v>9</v>
      </c>
      <c r="B25" s="195" t="s">
        <v>280</v>
      </c>
      <c r="C25" s="195"/>
      <c r="D25" s="47" t="s">
        <v>18</v>
      </c>
      <c r="E25" s="47" t="s">
        <v>279</v>
      </c>
      <c r="F25" s="48">
        <v>48.65</v>
      </c>
      <c r="G25" s="48">
        <v>2</v>
      </c>
      <c r="H25" s="119" t="s">
        <v>842</v>
      </c>
      <c r="I25" s="47">
        <v>12.771</v>
      </c>
      <c r="J25" s="46" t="s">
        <v>605</v>
      </c>
      <c r="K25" s="3"/>
    </row>
    <row r="26" spans="1:11" ht="27" customHeight="1">
      <c r="A26" s="47">
        <v>10</v>
      </c>
      <c r="B26" s="195" t="s">
        <v>430</v>
      </c>
      <c r="C26" s="195"/>
      <c r="D26" s="47" t="s">
        <v>18</v>
      </c>
      <c r="E26" s="47" t="s">
        <v>279</v>
      </c>
      <c r="F26" s="48">
        <v>18.59</v>
      </c>
      <c r="G26" s="48">
        <v>2</v>
      </c>
      <c r="H26" s="119" t="s">
        <v>842</v>
      </c>
      <c r="I26" s="47">
        <v>4.991</v>
      </c>
      <c r="J26" s="46" t="s">
        <v>605</v>
      </c>
      <c r="K26" s="3"/>
    </row>
    <row r="27" spans="1:11" ht="27.75" customHeight="1">
      <c r="A27" s="47">
        <v>11</v>
      </c>
      <c r="B27" s="195" t="s">
        <v>19</v>
      </c>
      <c r="C27" s="195"/>
      <c r="D27" s="47" t="s">
        <v>20</v>
      </c>
      <c r="E27" s="47" t="s">
        <v>277</v>
      </c>
      <c r="F27" s="48">
        <v>3.2</v>
      </c>
      <c r="G27" s="48">
        <v>2</v>
      </c>
      <c r="H27" s="119" t="s">
        <v>842</v>
      </c>
      <c r="I27" s="47">
        <v>5.8</v>
      </c>
      <c r="J27" s="47" t="s">
        <v>672</v>
      </c>
      <c r="K27" s="3"/>
    </row>
    <row r="28" spans="1:11" ht="27" customHeight="1">
      <c r="A28" s="50">
        <v>12</v>
      </c>
      <c r="B28" s="195" t="s">
        <v>731</v>
      </c>
      <c r="C28" s="195"/>
      <c r="D28" s="50" t="s">
        <v>20</v>
      </c>
      <c r="E28" s="50" t="s">
        <v>277</v>
      </c>
      <c r="F28" s="51">
        <v>14.5</v>
      </c>
      <c r="G28" s="51">
        <v>2</v>
      </c>
      <c r="H28" s="114" t="s">
        <v>842</v>
      </c>
      <c r="I28" s="47">
        <v>2.31</v>
      </c>
      <c r="J28" s="46" t="s">
        <v>605</v>
      </c>
      <c r="K28" s="3"/>
    </row>
    <row r="29" spans="1:11" ht="27" customHeight="1">
      <c r="A29" s="47">
        <v>13</v>
      </c>
      <c r="B29" s="195" t="s">
        <v>21</v>
      </c>
      <c r="C29" s="195"/>
      <c r="D29" s="47" t="s">
        <v>22</v>
      </c>
      <c r="E29" s="47" t="s">
        <v>277</v>
      </c>
      <c r="F29" s="48">
        <v>1.9</v>
      </c>
      <c r="G29" s="48">
        <v>2</v>
      </c>
      <c r="H29" s="137" t="s">
        <v>842</v>
      </c>
      <c r="I29" s="47">
        <v>1.93</v>
      </c>
      <c r="J29" s="46" t="s">
        <v>605</v>
      </c>
      <c r="K29" s="3"/>
    </row>
    <row r="30" spans="1:11" ht="27.75" customHeight="1">
      <c r="A30" s="180">
        <v>14</v>
      </c>
      <c r="B30" s="197" t="s">
        <v>23</v>
      </c>
      <c r="C30" s="198"/>
      <c r="D30" s="180" t="s">
        <v>24</v>
      </c>
      <c r="E30" s="180" t="s">
        <v>281</v>
      </c>
      <c r="F30" s="175">
        <v>367.5</v>
      </c>
      <c r="G30" s="135">
        <v>1</v>
      </c>
      <c r="H30" s="119" t="s">
        <v>842</v>
      </c>
      <c r="I30" s="47">
        <v>7.41</v>
      </c>
      <c r="J30" s="46" t="s">
        <v>606</v>
      </c>
      <c r="K30" s="9"/>
    </row>
    <row r="31" spans="1:11" ht="27" customHeight="1">
      <c r="A31" s="182"/>
      <c r="B31" s="199"/>
      <c r="C31" s="200"/>
      <c r="D31" s="182"/>
      <c r="E31" s="182"/>
      <c r="F31" s="176"/>
      <c r="G31" s="135">
        <v>2</v>
      </c>
      <c r="H31" s="120" t="s">
        <v>843</v>
      </c>
      <c r="I31" s="49">
        <v>321.34</v>
      </c>
      <c r="J31" s="46" t="s">
        <v>672</v>
      </c>
      <c r="K31" s="37"/>
    </row>
    <row r="32" spans="1:11" ht="27" customHeight="1">
      <c r="A32" s="47">
        <v>15</v>
      </c>
      <c r="B32" s="195" t="s">
        <v>25</v>
      </c>
      <c r="C32" s="195"/>
      <c r="D32" s="47" t="s">
        <v>24</v>
      </c>
      <c r="E32" s="47" t="s">
        <v>281</v>
      </c>
      <c r="F32" s="48">
        <v>3.7</v>
      </c>
      <c r="G32" s="48">
        <v>2</v>
      </c>
      <c r="H32" s="119" t="s">
        <v>842</v>
      </c>
      <c r="I32" s="47">
        <v>3.12</v>
      </c>
      <c r="J32" s="46" t="s">
        <v>605</v>
      </c>
      <c r="K32" s="9"/>
    </row>
    <row r="33" spans="1:11" ht="39" customHeight="1">
      <c r="A33" s="47">
        <v>16</v>
      </c>
      <c r="B33" s="195" t="s">
        <v>26</v>
      </c>
      <c r="C33" s="195"/>
      <c r="D33" s="47" t="s">
        <v>22</v>
      </c>
      <c r="E33" s="47" t="s">
        <v>275</v>
      </c>
      <c r="F33" s="48">
        <v>188.832</v>
      </c>
      <c r="G33" s="48">
        <v>1</v>
      </c>
      <c r="H33" s="120" t="s">
        <v>843</v>
      </c>
      <c r="I33" s="49">
        <v>185.7</v>
      </c>
      <c r="J33" s="47" t="s">
        <v>605</v>
      </c>
      <c r="K33" s="9"/>
    </row>
    <row r="34" spans="1:11" ht="27" customHeight="1">
      <c r="A34" s="47">
        <v>17</v>
      </c>
      <c r="B34" s="195" t="s">
        <v>27</v>
      </c>
      <c r="C34" s="195"/>
      <c r="D34" s="47" t="s">
        <v>22</v>
      </c>
      <c r="E34" s="47" t="s">
        <v>275</v>
      </c>
      <c r="F34" s="48">
        <v>5.4</v>
      </c>
      <c r="G34" s="48">
        <v>2</v>
      </c>
      <c r="H34" s="119" t="s">
        <v>842</v>
      </c>
      <c r="I34" s="47">
        <v>1.38</v>
      </c>
      <c r="J34" s="47" t="s">
        <v>605</v>
      </c>
      <c r="K34" s="3"/>
    </row>
    <row r="35" spans="1:11" ht="27.75" customHeight="1">
      <c r="A35" s="180">
        <v>18</v>
      </c>
      <c r="B35" s="197" t="s">
        <v>28</v>
      </c>
      <c r="C35" s="198"/>
      <c r="D35" s="180" t="s">
        <v>29</v>
      </c>
      <c r="E35" s="180" t="s">
        <v>282</v>
      </c>
      <c r="F35" s="175">
        <v>88.472</v>
      </c>
      <c r="G35" s="135">
        <v>2</v>
      </c>
      <c r="H35" s="119" t="s">
        <v>842</v>
      </c>
      <c r="I35" s="47">
        <v>0.5</v>
      </c>
      <c r="J35" s="46" t="s">
        <v>606</v>
      </c>
      <c r="K35" s="9"/>
    </row>
    <row r="36" spans="1:11" ht="22.5" customHeight="1">
      <c r="A36" s="182"/>
      <c r="B36" s="199"/>
      <c r="C36" s="200"/>
      <c r="D36" s="182"/>
      <c r="E36" s="182"/>
      <c r="F36" s="176"/>
      <c r="G36" s="135">
        <v>1</v>
      </c>
      <c r="H36" s="120" t="s">
        <v>843</v>
      </c>
      <c r="I36" s="49">
        <v>181.205</v>
      </c>
      <c r="J36" s="46" t="s">
        <v>672</v>
      </c>
      <c r="K36" s="37"/>
    </row>
    <row r="37" spans="1:11" ht="27" customHeight="1">
      <c r="A37" s="47">
        <v>19</v>
      </c>
      <c r="B37" s="195" t="s">
        <v>283</v>
      </c>
      <c r="C37" s="195"/>
      <c r="D37" s="47" t="s">
        <v>29</v>
      </c>
      <c r="E37" s="47" t="s">
        <v>281</v>
      </c>
      <c r="F37" s="48">
        <v>4.7</v>
      </c>
      <c r="G37" s="48">
        <v>2</v>
      </c>
      <c r="H37" s="119" t="s">
        <v>842</v>
      </c>
      <c r="I37" s="47">
        <v>31</v>
      </c>
      <c r="J37" s="46" t="s">
        <v>672</v>
      </c>
      <c r="K37" s="9"/>
    </row>
    <row r="38" spans="1:11" ht="27" customHeight="1">
      <c r="A38" s="180">
        <v>20</v>
      </c>
      <c r="B38" s="197" t="s">
        <v>284</v>
      </c>
      <c r="C38" s="198"/>
      <c r="D38" s="180" t="s">
        <v>29</v>
      </c>
      <c r="E38" s="180" t="s">
        <v>281</v>
      </c>
      <c r="F38" s="175">
        <v>141.722</v>
      </c>
      <c r="G38" s="135">
        <v>2</v>
      </c>
      <c r="H38" s="119" t="s">
        <v>842</v>
      </c>
      <c r="I38" s="47">
        <v>14.5</v>
      </c>
      <c r="J38" s="46" t="s">
        <v>674</v>
      </c>
      <c r="K38" s="9"/>
    </row>
    <row r="39" spans="1:11" ht="27" customHeight="1">
      <c r="A39" s="182"/>
      <c r="B39" s="199"/>
      <c r="C39" s="200"/>
      <c r="D39" s="182"/>
      <c r="E39" s="182"/>
      <c r="F39" s="176"/>
      <c r="G39" s="135">
        <v>1</v>
      </c>
      <c r="H39" s="120" t="s">
        <v>843</v>
      </c>
      <c r="I39" s="49">
        <v>200.5</v>
      </c>
      <c r="J39" s="46" t="s">
        <v>729</v>
      </c>
      <c r="K39" s="39"/>
    </row>
    <row r="40" spans="1:11" ht="39" customHeight="1">
      <c r="A40" s="47">
        <v>21</v>
      </c>
      <c r="B40" s="195" t="s">
        <v>30</v>
      </c>
      <c r="C40" s="195"/>
      <c r="D40" s="47" t="s">
        <v>29</v>
      </c>
      <c r="E40" s="47" t="s">
        <v>281</v>
      </c>
      <c r="F40" s="48">
        <v>300.3</v>
      </c>
      <c r="G40" s="48">
        <v>1</v>
      </c>
      <c r="H40" s="120" t="s">
        <v>843</v>
      </c>
      <c r="I40" s="49">
        <v>206.5</v>
      </c>
      <c r="J40" s="47" t="s">
        <v>672</v>
      </c>
      <c r="K40" s="9"/>
    </row>
    <row r="41" spans="1:11" ht="39.75" customHeight="1">
      <c r="A41" s="47">
        <v>22</v>
      </c>
      <c r="B41" s="195" t="s">
        <v>31</v>
      </c>
      <c r="C41" s="195"/>
      <c r="D41" s="47" t="s">
        <v>29</v>
      </c>
      <c r="E41" s="47" t="s">
        <v>281</v>
      </c>
      <c r="F41" s="48">
        <v>453.2</v>
      </c>
      <c r="G41" s="48">
        <v>1</v>
      </c>
      <c r="H41" s="120" t="s">
        <v>843</v>
      </c>
      <c r="I41" s="49">
        <v>290.4</v>
      </c>
      <c r="J41" s="47" t="s">
        <v>672</v>
      </c>
      <c r="K41" s="9"/>
    </row>
    <row r="42" spans="1:11" ht="26.25" customHeight="1">
      <c r="A42" s="47">
        <v>23</v>
      </c>
      <c r="B42" s="195" t="s">
        <v>32</v>
      </c>
      <c r="C42" s="195"/>
      <c r="D42" s="47" t="s">
        <v>33</v>
      </c>
      <c r="E42" s="47" t="s">
        <v>278</v>
      </c>
      <c r="F42" s="48">
        <v>1.5</v>
      </c>
      <c r="G42" s="48">
        <v>2</v>
      </c>
      <c r="H42" s="119" t="s">
        <v>842</v>
      </c>
      <c r="I42" s="47">
        <v>3.611</v>
      </c>
      <c r="J42" s="47" t="s">
        <v>605</v>
      </c>
      <c r="K42" s="3"/>
    </row>
    <row r="43" spans="1:11" ht="72" customHeight="1">
      <c r="A43" s="47">
        <v>24</v>
      </c>
      <c r="B43" s="195" t="s">
        <v>34</v>
      </c>
      <c r="C43" s="195"/>
      <c r="D43" s="47" t="s">
        <v>33</v>
      </c>
      <c r="E43" s="47" t="s">
        <v>278</v>
      </c>
      <c r="F43" s="48">
        <v>3.35</v>
      </c>
      <c r="G43" s="48">
        <v>2</v>
      </c>
      <c r="H43" s="119" t="s">
        <v>842</v>
      </c>
      <c r="I43" s="47">
        <v>10.7</v>
      </c>
      <c r="J43" s="47" t="s">
        <v>675</v>
      </c>
      <c r="K43" s="3"/>
    </row>
    <row r="44" spans="1:11" ht="27.75" customHeight="1">
      <c r="A44" s="47">
        <v>25</v>
      </c>
      <c r="B44" s="195" t="s">
        <v>35</v>
      </c>
      <c r="C44" s="195"/>
      <c r="D44" s="47" t="s">
        <v>36</v>
      </c>
      <c r="E44" s="47" t="s">
        <v>275</v>
      </c>
      <c r="F44" s="48">
        <v>2.4</v>
      </c>
      <c r="G44" s="48">
        <v>2</v>
      </c>
      <c r="H44" s="119" t="s">
        <v>842</v>
      </c>
      <c r="I44" s="47">
        <v>1.18</v>
      </c>
      <c r="J44" s="47" t="s">
        <v>605</v>
      </c>
      <c r="K44" s="3"/>
    </row>
    <row r="45" spans="1:11" ht="27" customHeight="1">
      <c r="A45" s="47">
        <v>26</v>
      </c>
      <c r="B45" s="195" t="s">
        <v>37</v>
      </c>
      <c r="C45" s="195"/>
      <c r="D45" s="47" t="s">
        <v>36</v>
      </c>
      <c r="E45" s="47" t="s">
        <v>275</v>
      </c>
      <c r="F45" s="48">
        <v>2.2</v>
      </c>
      <c r="G45" s="48">
        <v>2</v>
      </c>
      <c r="H45" s="119" t="s">
        <v>842</v>
      </c>
      <c r="I45" s="47">
        <v>0.102</v>
      </c>
      <c r="J45" s="47" t="s">
        <v>672</v>
      </c>
      <c r="K45" s="9"/>
    </row>
    <row r="46" spans="1:11" ht="27" customHeight="1">
      <c r="A46" s="47">
        <v>27</v>
      </c>
      <c r="B46" s="195" t="s">
        <v>38</v>
      </c>
      <c r="C46" s="195"/>
      <c r="D46" s="47" t="s">
        <v>36</v>
      </c>
      <c r="E46" s="47" t="s">
        <v>275</v>
      </c>
      <c r="F46" s="48">
        <v>3</v>
      </c>
      <c r="G46" s="48">
        <v>2</v>
      </c>
      <c r="H46" s="119" t="s">
        <v>842</v>
      </c>
      <c r="I46" s="47">
        <v>2.76</v>
      </c>
      <c r="J46" s="47" t="s">
        <v>605</v>
      </c>
      <c r="K46" s="3"/>
    </row>
    <row r="47" spans="1:11" ht="27" customHeight="1">
      <c r="A47" s="47">
        <v>28</v>
      </c>
      <c r="B47" s="195" t="s">
        <v>39</v>
      </c>
      <c r="C47" s="195"/>
      <c r="D47" s="47" t="s">
        <v>36</v>
      </c>
      <c r="E47" s="47" t="s">
        <v>275</v>
      </c>
      <c r="F47" s="48">
        <v>3</v>
      </c>
      <c r="G47" s="48">
        <v>2</v>
      </c>
      <c r="H47" s="119" t="s">
        <v>842</v>
      </c>
      <c r="I47" s="47">
        <v>2.6</v>
      </c>
      <c r="J47" s="47" t="s">
        <v>730</v>
      </c>
      <c r="K47" s="3"/>
    </row>
    <row r="48" spans="1:11" ht="27" customHeight="1">
      <c r="A48" s="47">
        <v>29</v>
      </c>
      <c r="B48" s="195" t="s">
        <v>40</v>
      </c>
      <c r="C48" s="195"/>
      <c r="D48" s="47" t="s">
        <v>36</v>
      </c>
      <c r="E48" s="47" t="s">
        <v>275</v>
      </c>
      <c r="F48" s="48">
        <v>3.5</v>
      </c>
      <c r="G48" s="48">
        <v>2</v>
      </c>
      <c r="H48" s="119" t="s">
        <v>842</v>
      </c>
      <c r="I48" s="47">
        <v>3.47</v>
      </c>
      <c r="J48" s="47" t="s">
        <v>730</v>
      </c>
      <c r="K48" s="3"/>
    </row>
    <row r="49" spans="1:11" ht="27" customHeight="1">
      <c r="A49" s="47">
        <v>30</v>
      </c>
      <c r="B49" s="195" t="s">
        <v>41</v>
      </c>
      <c r="C49" s="195"/>
      <c r="D49" s="47" t="s">
        <v>36</v>
      </c>
      <c r="E49" s="47" t="s">
        <v>275</v>
      </c>
      <c r="F49" s="48">
        <v>3.5</v>
      </c>
      <c r="G49" s="48">
        <v>2</v>
      </c>
      <c r="H49" s="119" t="s">
        <v>842</v>
      </c>
      <c r="I49" s="47">
        <v>6.4</v>
      </c>
      <c r="J49" s="47" t="s">
        <v>605</v>
      </c>
      <c r="K49" s="3"/>
    </row>
    <row r="50" spans="1:11" ht="27" customHeight="1">
      <c r="A50" s="47">
        <v>31</v>
      </c>
      <c r="B50" s="195" t="s">
        <v>286</v>
      </c>
      <c r="C50" s="195"/>
      <c r="D50" s="47" t="s">
        <v>42</v>
      </c>
      <c r="E50" s="47" t="s">
        <v>278</v>
      </c>
      <c r="F50" s="48">
        <v>2.6</v>
      </c>
      <c r="G50" s="48">
        <v>2</v>
      </c>
      <c r="H50" s="119" t="s">
        <v>842</v>
      </c>
      <c r="I50" s="47">
        <v>0.44</v>
      </c>
      <c r="J50" s="47" t="s">
        <v>605</v>
      </c>
      <c r="K50" s="9"/>
    </row>
    <row r="51" spans="1:11" ht="27" customHeight="1">
      <c r="A51" s="47">
        <v>32</v>
      </c>
      <c r="B51" s="205" t="s">
        <v>276</v>
      </c>
      <c r="C51" s="205"/>
      <c r="D51" s="47" t="s">
        <v>285</v>
      </c>
      <c r="E51" s="47" t="s">
        <v>275</v>
      </c>
      <c r="F51" s="48">
        <v>10</v>
      </c>
      <c r="G51" s="48">
        <v>2</v>
      </c>
      <c r="H51" s="119" t="s">
        <v>842</v>
      </c>
      <c r="I51" s="47">
        <v>4.56</v>
      </c>
      <c r="J51" s="47" t="s">
        <v>605</v>
      </c>
      <c r="K51" s="9"/>
    </row>
    <row r="52" spans="1:11" ht="15">
      <c r="A52" s="297" t="s">
        <v>43</v>
      </c>
      <c r="B52" s="297"/>
      <c r="C52" s="297"/>
      <c r="D52" s="297"/>
      <c r="E52" s="297"/>
      <c r="F52" s="53">
        <f>F13+F15+F16+F18+F19+F20+F22+F24+F25+F26+F27+F28+F29+F30+F32+F33+F34+F35+F37+F38+F40+F41+F42+F43+F44+F45+F46+F47+F48+F49+F50+F51</f>
        <v>1962.012</v>
      </c>
      <c r="G52" s="53"/>
      <c r="H52" s="213"/>
      <c r="I52" s="49">
        <f>I54+I55</f>
        <v>1778.7410000000002</v>
      </c>
      <c r="J52" s="213"/>
      <c r="K52" s="233"/>
    </row>
    <row r="53" spans="1:11" ht="15">
      <c r="A53" s="297" t="s">
        <v>44</v>
      </c>
      <c r="B53" s="297"/>
      <c r="C53" s="297"/>
      <c r="D53" s="297"/>
      <c r="E53" s="297"/>
      <c r="F53" s="55"/>
      <c r="G53" s="55"/>
      <c r="H53" s="213"/>
      <c r="I53" s="49"/>
      <c r="J53" s="213"/>
      <c r="K53" s="233"/>
    </row>
    <row r="54" spans="1:11" ht="15">
      <c r="A54" s="297" t="s">
        <v>545</v>
      </c>
      <c r="B54" s="297"/>
      <c r="C54" s="297"/>
      <c r="D54" s="297"/>
      <c r="E54" s="297"/>
      <c r="F54" s="53">
        <f>F13+F15+F16+F18+F19+F20+F24+F25+F26+F27+F28+F29+F32+F34+F37+F42+F43+F44+F45+F46+F47+F48+F49+F50+F51</f>
        <v>228.28599999999997</v>
      </c>
      <c r="G54" s="53"/>
      <c r="H54" s="213"/>
      <c r="I54" s="49">
        <f>I13+I14+I15+I16+I17+I18+I19+I20+I21+I22+I24+I25+I26+I27+I28+I29+I30+I32+I34+I35+I37+I38+I42+I43+I44+I45+I46+I47+I48+I49+I50+I51</f>
        <v>231.296</v>
      </c>
      <c r="J54" s="213"/>
      <c r="K54" s="233"/>
    </row>
    <row r="55" spans="1:11" ht="15">
      <c r="A55" s="298" t="s">
        <v>546</v>
      </c>
      <c r="B55" s="298"/>
      <c r="C55" s="298"/>
      <c r="D55" s="298"/>
      <c r="E55" s="298"/>
      <c r="F55" s="57">
        <f>F22+F30+F33+F35+F38+F40+F41</f>
        <v>1733.726</v>
      </c>
      <c r="G55" s="57"/>
      <c r="H55" s="187"/>
      <c r="I55" s="58">
        <f>I23+I31+I33+I36+I39+I40+I41</f>
        <v>1547.4450000000002</v>
      </c>
      <c r="J55" s="187"/>
      <c r="K55" s="233"/>
    </row>
    <row r="56" spans="1:11" ht="15">
      <c r="A56" s="227"/>
      <c r="B56" s="228"/>
      <c r="C56" s="228"/>
      <c r="D56" s="228"/>
      <c r="E56" s="228"/>
      <c r="F56" s="228"/>
      <c r="G56" s="228"/>
      <c r="H56" s="228"/>
      <c r="I56" s="228"/>
      <c r="J56" s="229"/>
      <c r="K56" s="233"/>
    </row>
    <row r="57" spans="1:11" ht="15.75">
      <c r="A57" s="202" t="s">
        <v>46</v>
      </c>
      <c r="B57" s="203"/>
      <c r="C57" s="203"/>
      <c r="D57" s="203"/>
      <c r="E57" s="203"/>
      <c r="F57" s="203"/>
      <c r="G57" s="203"/>
      <c r="H57" s="203"/>
      <c r="I57" s="203"/>
      <c r="J57" s="204"/>
      <c r="K57" s="233"/>
    </row>
    <row r="58" spans="1:11" ht="72" customHeight="1">
      <c r="A58" s="46">
        <v>33</v>
      </c>
      <c r="B58" s="194" t="s">
        <v>607</v>
      </c>
      <c r="C58" s="194"/>
      <c r="D58" s="46" t="s">
        <v>17</v>
      </c>
      <c r="E58" s="46" t="s">
        <v>287</v>
      </c>
      <c r="F58" s="59">
        <v>267.6</v>
      </c>
      <c r="G58" s="59">
        <v>1</v>
      </c>
      <c r="H58" s="117" t="s">
        <v>843</v>
      </c>
      <c r="I58" s="60">
        <v>565.488</v>
      </c>
      <c r="J58" s="46" t="s">
        <v>676</v>
      </c>
      <c r="K58" s="9"/>
    </row>
    <row r="59" spans="1:11" ht="15">
      <c r="A59" s="201" t="s">
        <v>43</v>
      </c>
      <c r="B59" s="201"/>
      <c r="C59" s="201"/>
      <c r="D59" s="201"/>
      <c r="E59" s="201"/>
      <c r="F59" s="53">
        <v>267.6</v>
      </c>
      <c r="G59" s="53"/>
      <c r="H59" s="213"/>
      <c r="I59" s="49">
        <v>565.488</v>
      </c>
      <c r="J59" s="193"/>
      <c r="K59" s="233"/>
    </row>
    <row r="60" spans="1:11" ht="15">
      <c r="A60" s="201" t="s">
        <v>47</v>
      </c>
      <c r="B60" s="201"/>
      <c r="C60" s="201"/>
      <c r="D60" s="201"/>
      <c r="E60" s="201"/>
      <c r="F60" s="53"/>
      <c r="G60" s="53"/>
      <c r="H60" s="213"/>
      <c r="I60" s="49"/>
      <c r="J60" s="193"/>
      <c r="K60" s="233"/>
    </row>
    <row r="61" spans="1:11" ht="15">
      <c r="A61" s="237" t="s">
        <v>45</v>
      </c>
      <c r="B61" s="237"/>
      <c r="C61" s="237"/>
      <c r="D61" s="237"/>
      <c r="E61" s="237"/>
      <c r="F61" s="57">
        <v>267.6</v>
      </c>
      <c r="G61" s="57"/>
      <c r="H61" s="187"/>
      <c r="I61" s="58">
        <v>565.488</v>
      </c>
      <c r="J61" s="180"/>
      <c r="K61" s="233"/>
    </row>
    <row r="62" spans="1:11" ht="15">
      <c r="A62" s="272"/>
      <c r="B62" s="273"/>
      <c r="C62" s="273"/>
      <c r="D62" s="273"/>
      <c r="E62" s="273"/>
      <c r="F62" s="273"/>
      <c r="G62" s="273"/>
      <c r="H62" s="273"/>
      <c r="I62" s="273"/>
      <c r="J62" s="274"/>
      <c r="K62" s="233"/>
    </row>
    <row r="63" spans="1:11" ht="15.75">
      <c r="A63" s="202" t="s">
        <v>48</v>
      </c>
      <c r="B63" s="203"/>
      <c r="C63" s="203"/>
      <c r="D63" s="203"/>
      <c r="E63" s="203"/>
      <c r="F63" s="203"/>
      <c r="G63" s="203"/>
      <c r="H63" s="203"/>
      <c r="I63" s="203"/>
      <c r="J63" s="204"/>
      <c r="K63" s="233"/>
    </row>
    <row r="64" spans="1:11" ht="27" customHeight="1">
      <c r="A64" s="46">
        <v>34</v>
      </c>
      <c r="B64" s="194" t="s">
        <v>49</v>
      </c>
      <c r="C64" s="194"/>
      <c r="D64" s="46" t="s">
        <v>9</v>
      </c>
      <c r="E64" s="46" t="s">
        <v>277</v>
      </c>
      <c r="F64" s="59">
        <v>39.7</v>
      </c>
      <c r="G64" s="59">
        <v>2</v>
      </c>
      <c r="H64" s="115" t="s">
        <v>842</v>
      </c>
      <c r="I64" s="46">
        <v>26.5</v>
      </c>
      <c r="J64" s="47" t="s">
        <v>605</v>
      </c>
      <c r="K64" s="3"/>
    </row>
    <row r="65" spans="1:11" ht="27" customHeight="1">
      <c r="A65" s="47">
        <v>35</v>
      </c>
      <c r="B65" s="195" t="s">
        <v>51</v>
      </c>
      <c r="C65" s="195"/>
      <c r="D65" s="47" t="s">
        <v>9</v>
      </c>
      <c r="E65" s="47" t="s">
        <v>277</v>
      </c>
      <c r="F65" s="48">
        <v>28</v>
      </c>
      <c r="G65" s="59">
        <v>2</v>
      </c>
      <c r="H65" s="119" t="s">
        <v>842</v>
      </c>
      <c r="I65" s="47">
        <v>28.2</v>
      </c>
      <c r="J65" s="47" t="s">
        <v>605</v>
      </c>
      <c r="K65" s="3"/>
    </row>
    <row r="66" spans="1:11" ht="27.75" customHeight="1">
      <c r="A66" s="47">
        <v>36</v>
      </c>
      <c r="B66" s="195" t="s">
        <v>52</v>
      </c>
      <c r="C66" s="195"/>
      <c r="D66" s="47" t="s">
        <v>9</v>
      </c>
      <c r="E66" s="47" t="s">
        <v>277</v>
      </c>
      <c r="F66" s="48">
        <v>42</v>
      </c>
      <c r="G66" s="59">
        <v>2</v>
      </c>
      <c r="H66" s="119" t="s">
        <v>842</v>
      </c>
      <c r="I66" s="47">
        <v>17.5</v>
      </c>
      <c r="J66" s="47" t="s">
        <v>672</v>
      </c>
      <c r="K66" s="9"/>
    </row>
    <row r="67" spans="1:11" s="42" customFormat="1" ht="27" customHeight="1">
      <c r="A67" s="47">
        <v>37</v>
      </c>
      <c r="B67" s="195" t="s">
        <v>53</v>
      </c>
      <c r="C67" s="195"/>
      <c r="D67" s="47" t="s">
        <v>9</v>
      </c>
      <c r="E67" s="47" t="s">
        <v>277</v>
      </c>
      <c r="F67" s="48">
        <v>14</v>
      </c>
      <c r="G67" s="59">
        <v>2</v>
      </c>
      <c r="H67" s="119" t="s">
        <v>842</v>
      </c>
      <c r="I67" s="47">
        <v>14</v>
      </c>
      <c r="J67" s="47" t="s">
        <v>730</v>
      </c>
      <c r="K67" s="41"/>
    </row>
    <row r="68" spans="1:11" ht="27" customHeight="1">
      <c r="A68" s="47">
        <v>38</v>
      </c>
      <c r="B68" s="195" t="s">
        <v>54</v>
      </c>
      <c r="C68" s="195"/>
      <c r="D68" s="47" t="s">
        <v>9</v>
      </c>
      <c r="E68" s="47" t="s">
        <v>277</v>
      </c>
      <c r="F68" s="48">
        <v>28</v>
      </c>
      <c r="G68" s="59">
        <v>2</v>
      </c>
      <c r="H68" s="119" t="s">
        <v>842</v>
      </c>
      <c r="I68" s="47">
        <v>33.35</v>
      </c>
      <c r="J68" s="47" t="s">
        <v>732</v>
      </c>
      <c r="K68" s="9"/>
    </row>
    <row r="69" spans="1:11" ht="27" customHeight="1">
      <c r="A69" s="47">
        <v>39</v>
      </c>
      <c r="B69" s="195" t="s">
        <v>55</v>
      </c>
      <c r="C69" s="195"/>
      <c r="D69" s="47" t="s">
        <v>17</v>
      </c>
      <c r="E69" s="47" t="s">
        <v>287</v>
      </c>
      <c r="F69" s="48">
        <v>25</v>
      </c>
      <c r="G69" s="59">
        <v>2</v>
      </c>
      <c r="H69" s="119" t="s">
        <v>842</v>
      </c>
      <c r="I69" s="47">
        <v>26.571</v>
      </c>
      <c r="J69" s="47" t="s">
        <v>672</v>
      </c>
      <c r="K69" s="3"/>
    </row>
    <row r="70" spans="1:11" ht="27" customHeight="1">
      <c r="A70" s="47">
        <v>40</v>
      </c>
      <c r="B70" s="195" t="s">
        <v>56</v>
      </c>
      <c r="C70" s="195"/>
      <c r="D70" s="47" t="s">
        <v>57</v>
      </c>
      <c r="E70" s="47" t="s">
        <v>282</v>
      </c>
      <c r="F70" s="48">
        <v>25.43</v>
      </c>
      <c r="G70" s="59">
        <v>2</v>
      </c>
      <c r="H70" s="119" t="s">
        <v>842</v>
      </c>
      <c r="I70" s="47">
        <v>25.43</v>
      </c>
      <c r="J70" s="47" t="s">
        <v>605</v>
      </c>
      <c r="K70" s="3"/>
    </row>
    <row r="71" spans="1:11" ht="27" customHeight="1">
      <c r="A71" s="47">
        <v>41</v>
      </c>
      <c r="B71" s="195" t="s">
        <v>288</v>
      </c>
      <c r="C71" s="195"/>
      <c r="D71" s="47" t="s">
        <v>57</v>
      </c>
      <c r="E71" s="47" t="s">
        <v>282</v>
      </c>
      <c r="F71" s="48">
        <v>76.29</v>
      </c>
      <c r="G71" s="59">
        <v>2</v>
      </c>
      <c r="H71" s="119" t="s">
        <v>842</v>
      </c>
      <c r="I71" s="47">
        <v>61.07</v>
      </c>
      <c r="J71" s="47" t="s">
        <v>605</v>
      </c>
      <c r="K71" s="3"/>
    </row>
    <row r="72" spans="1:11" ht="51" customHeight="1">
      <c r="A72" s="47">
        <v>42</v>
      </c>
      <c r="B72" s="195" t="s">
        <v>58</v>
      </c>
      <c r="C72" s="195"/>
      <c r="D72" s="47" t="s">
        <v>59</v>
      </c>
      <c r="E72" s="47" t="s">
        <v>289</v>
      </c>
      <c r="F72" s="48">
        <v>27</v>
      </c>
      <c r="G72" s="59">
        <v>2</v>
      </c>
      <c r="H72" s="119" t="s">
        <v>842</v>
      </c>
      <c r="I72" s="47">
        <v>30.3</v>
      </c>
      <c r="J72" s="47" t="s">
        <v>608</v>
      </c>
      <c r="K72" s="3"/>
    </row>
    <row r="73" spans="1:11" ht="39" customHeight="1">
      <c r="A73" s="47">
        <v>43</v>
      </c>
      <c r="B73" s="195" t="s">
        <v>61</v>
      </c>
      <c r="C73" s="195"/>
      <c r="D73" s="47" t="s">
        <v>62</v>
      </c>
      <c r="E73" s="47" t="s">
        <v>275</v>
      </c>
      <c r="F73" s="48">
        <v>5.8</v>
      </c>
      <c r="G73" s="59">
        <v>2</v>
      </c>
      <c r="H73" s="119" t="s">
        <v>842</v>
      </c>
      <c r="I73" s="47">
        <v>3.79</v>
      </c>
      <c r="J73" s="47" t="s">
        <v>609</v>
      </c>
      <c r="K73" s="9"/>
    </row>
    <row r="74" spans="1:11" ht="27" customHeight="1" thickBot="1">
      <c r="A74" s="47">
        <v>44</v>
      </c>
      <c r="B74" s="177" t="s">
        <v>63</v>
      </c>
      <c r="C74" s="177"/>
      <c r="D74" s="47" t="s">
        <v>29</v>
      </c>
      <c r="E74" s="47" t="s">
        <v>290</v>
      </c>
      <c r="F74" s="48">
        <v>10</v>
      </c>
      <c r="G74" s="59">
        <v>2</v>
      </c>
      <c r="H74" s="119" t="s">
        <v>842</v>
      </c>
      <c r="I74" s="47">
        <v>8.9</v>
      </c>
      <c r="J74" s="47" t="s">
        <v>672</v>
      </c>
      <c r="K74" s="1"/>
    </row>
    <row r="75" spans="1:11" ht="39" customHeight="1">
      <c r="A75" s="47">
        <v>45</v>
      </c>
      <c r="B75" s="177" t="s">
        <v>64</v>
      </c>
      <c r="C75" s="177"/>
      <c r="D75" s="47" t="s">
        <v>36</v>
      </c>
      <c r="E75" s="47" t="s">
        <v>275</v>
      </c>
      <c r="F75" s="48">
        <v>5.8</v>
      </c>
      <c r="G75" s="59">
        <v>2</v>
      </c>
      <c r="H75" s="119" t="s">
        <v>842</v>
      </c>
      <c r="I75" s="47">
        <v>0.541</v>
      </c>
      <c r="J75" s="47" t="s">
        <v>677</v>
      </c>
      <c r="K75" s="3"/>
    </row>
    <row r="76" spans="1:11" s="42" customFormat="1" ht="58.5" customHeight="1">
      <c r="A76" s="47">
        <v>46</v>
      </c>
      <c r="B76" s="177" t="s">
        <v>65</v>
      </c>
      <c r="C76" s="177"/>
      <c r="D76" s="47" t="s">
        <v>36</v>
      </c>
      <c r="E76" s="47" t="s">
        <v>275</v>
      </c>
      <c r="F76" s="48">
        <v>6.8</v>
      </c>
      <c r="G76" s="59">
        <v>2</v>
      </c>
      <c r="H76" s="119" t="s">
        <v>842</v>
      </c>
      <c r="I76" s="47" t="s">
        <v>50</v>
      </c>
      <c r="J76" s="129" t="s">
        <v>848</v>
      </c>
      <c r="K76" s="43"/>
    </row>
    <row r="77" spans="1:11" ht="40.5" customHeight="1">
      <c r="A77" s="47">
        <v>47</v>
      </c>
      <c r="B77" s="177" t="s">
        <v>66</v>
      </c>
      <c r="C77" s="177"/>
      <c r="D77" s="47" t="s">
        <v>36</v>
      </c>
      <c r="E77" s="47" t="s">
        <v>275</v>
      </c>
      <c r="F77" s="48">
        <v>6.9</v>
      </c>
      <c r="G77" s="59">
        <v>2</v>
      </c>
      <c r="H77" s="119" t="s">
        <v>842</v>
      </c>
      <c r="I77" s="47">
        <v>0.818</v>
      </c>
      <c r="J77" s="47" t="s">
        <v>677</v>
      </c>
      <c r="K77" s="3"/>
    </row>
    <row r="78" spans="1:11" s="42" customFormat="1" ht="62.25" customHeight="1">
      <c r="A78" s="47">
        <v>48</v>
      </c>
      <c r="B78" s="177" t="s">
        <v>67</v>
      </c>
      <c r="C78" s="177"/>
      <c r="D78" s="47" t="s">
        <v>36</v>
      </c>
      <c r="E78" s="47" t="s">
        <v>275</v>
      </c>
      <c r="F78" s="48">
        <v>9.3</v>
      </c>
      <c r="G78" s="59">
        <v>2</v>
      </c>
      <c r="H78" s="119" t="s">
        <v>842</v>
      </c>
      <c r="I78" s="47" t="s">
        <v>50</v>
      </c>
      <c r="J78" s="129" t="s">
        <v>849</v>
      </c>
      <c r="K78" s="43"/>
    </row>
    <row r="79" spans="1:11" ht="39" customHeight="1">
      <c r="A79" s="47">
        <v>49</v>
      </c>
      <c r="B79" s="177" t="s">
        <v>68</v>
      </c>
      <c r="C79" s="177"/>
      <c r="D79" s="47" t="s">
        <v>36</v>
      </c>
      <c r="E79" s="47" t="s">
        <v>275</v>
      </c>
      <c r="F79" s="48">
        <v>6</v>
      </c>
      <c r="G79" s="59">
        <v>2</v>
      </c>
      <c r="H79" s="119" t="s">
        <v>842</v>
      </c>
      <c r="I79" s="47">
        <v>0.583</v>
      </c>
      <c r="J79" s="129" t="s">
        <v>727</v>
      </c>
      <c r="K79" s="3"/>
    </row>
    <row r="80" spans="1:11" ht="27.75" customHeight="1">
      <c r="A80" s="47">
        <v>50</v>
      </c>
      <c r="B80" s="178" t="s">
        <v>431</v>
      </c>
      <c r="C80" s="179"/>
      <c r="D80" s="47" t="s">
        <v>426</v>
      </c>
      <c r="E80" s="47" t="s">
        <v>275</v>
      </c>
      <c r="F80" s="48">
        <v>5</v>
      </c>
      <c r="G80" s="59">
        <v>2</v>
      </c>
      <c r="H80" s="119" t="s">
        <v>842</v>
      </c>
      <c r="I80" s="47">
        <v>6.7</v>
      </c>
      <c r="J80" s="47" t="s">
        <v>605</v>
      </c>
      <c r="K80" s="3"/>
    </row>
    <row r="81" spans="1:11" ht="27.75" customHeight="1">
      <c r="A81" s="47">
        <v>51</v>
      </c>
      <c r="B81" s="178" t="s">
        <v>519</v>
      </c>
      <c r="C81" s="179"/>
      <c r="D81" s="47" t="s">
        <v>29</v>
      </c>
      <c r="E81" s="47" t="s">
        <v>290</v>
      </c>
      <c r="F81" s="48">
        <v>20</v>
      </c>
      <c r="G81" s="59">
        <v>2</v>
      </c>
      <c r="H81" s="119" t="s">
        <v>842</v>
      </c>
      <c r="I81" s="47">
        <v>24.6</v>
      </c>
      <c r="J81" s="47" t="s">
        <v>605</v>
      </c>
      <c r="K81" s="3"/>
    </row>
    <row r="82" spans="1:11" ht="15">
      <c r="A82" s="201" t="s">
        <v>43</v>
      </c>
      <c r="B82" s="201"/>
      <c r="C82" s="201"/>
      <c r="D82" s="201"/>
      <c r="E82" s="201"/>
      <c r="F82" s="53">
        <f>F64+F65+F66+F67+F68+F69+F70+F71+F72+F73+F74+F75+F76+F77+F78+F79+F80+F81</f>
        <v>381.02000000000004</v>
      </c>
      <c r="G82" s="53"/>
      <c r="H82" s="193"/>
      <c r="I82" s="54">
        <f>SUM(I64:I81)</f>
        <v>308.853</v>
      </c>
      <c r="J82" s="193"/>
      <c r="K82" s="233"/>
    </row>
    <row r="83" spans="1:11" ht="15">
      <c r="A83" s="201" t="s">
        <v>69</v>
      </c>
      <c r="B83" s="201"/>
      <c r="C83" s="201"/>
      <c r="D83" s="201"/>
      <c r="E83" s="201"/>
      <c r="F83" s="53"/>
      <c r="G83" s="53"/>
      <c r="H83" s="193"/>
      <c r="I83" s="54"/>
      <c r="J83" s="193"/>
      <c r="K83" s="233"/>
    </row>
    <row r="84" spans="1:11" ht="15">
      <c r="A84" s="201" t="s">
        <v>537</v>
      </c>
      <c r="B84" s="201"/>
      <c r="C84" s="201"/>
      <c r="D84" s="201"/>
      <c r="E84" s="201"/>
      <c r="F84" s="53">
        <v>381.02</v>
      </c>
      <c r="G84" s="53"/>
      <c r="H84" s="193"/>
      <c r="I84" s="54">
        <v>308.853</v>
      </c>
      <c r="J84" s="193"/>
      <c r="K84" s="233"/>
    </row>
    <row r="85" spans="1:11" ht="15">
      <c r="A85" s="244"/>
      <c r="B85" s="290"/>
      <c r="C85" s="290"/>
      <c r="D85" s="290"/>
      <c r="E85" s="290"/>
      <c r="F85" s="290"/>
      <c r="G85" s="290"/>
      <c r="H85" s="290"/>
      <c r="I85" s="290"/>
      <c r="J85" s="245"/>
      <c r="K85" s="233"/>
    </row>
    <row r="86" spans="1:11" ht="15.75">
      <c r="A86" s="202" t="s">
        <v>70</v>
      </c>
      <c r="B86" s="203"/>
      <c r="C86" s="203"/>
      <c r="D86" s="203"/>
      <c r="E86" s="203"/>
      <c r="F86" s="203"/>
      <c r="G86" s="203"/>
      <c r="H86" s="203"/>
      <c r="I86" s="203"/>
      <c r="J86" s="204"/>
      <c r="K86" s="233"/>
    </row>
    <row r="87" spans="1:11" ht="36" customHeight="1">
      <c r="A87" s="46">
        <v>52</v>
      </c>
      <c r="B87" s="194" t="s">
        <v>71</v>
      </c>
      <c r="C87" s="194"/>
      <c r="D87" s="46" t="s">
        <v>9</v>
      </c>
      <c r="E87" s="46" t="s">
        <v>277</v>
      </c>
      <c r="F87" s="59">
        <v>3.5</v>
      </c>
      <c r="G87" s="59">
        <v>2</v>
      </c>
      <c r="H87" s="115" t="s">
        <v>842</v>
      </c>
      <c r="I87" s="46">
        <v>3.62</v>
      </c>
      <c r="J87" s="47" t="s">
        <v>605</v>
      </c>
      <c r="K87" s="3"/>
    </row>
    <row r="88" spans="1:11" ht="51" customHeight="1">
      <c r="A88" s="47">
        <v>53</v>
      </c>
      <c r="B88" s="195" t="s">
        <v>291</v>
      </c>
      <c r="C88" s="195"/>
      <c r="D88" s="47" t="s">
        <v>9</v>
      </c>
      <c r="E88" s="47" t="s">
        <v>277</v>
      </c>
      <c r="F88" s="48">
        <v>5.8</v>
      </c>
      <c r="G88" s="59">
        <v>2</v>
      </c>
      <c r="H88" s="119" t="s">
        <v>842</v>
      </c>
      <c r="I88" s="47">
        <v>4.78</v>
      </c>
      <c r="J88" s="47" t="s">
        <v>605</v>
      </c>
      <c r="K88" s="3"/>
    </row>
    <row r="89" spans="1:11" ht="50.25" customHeight="1">
      <c r="A89" s="47">
        <v>54</v>
      </c>
      <c r="B89" s="195" t="s">
        <v>292</v>
      </c>
      <c r="C89" s="195"/>
      <c r="D89" s="47" t="s">
        <v>9</v>
      </c>
      <c r="E89" s="47" t="s">
        <v>277</v>
      </c>
      <c r="F89" s="48">
        <v>5.4</v>
      </c>
      <c r="G89" s="59">
        <v>2</v>
      </c>
      <c r="H89" s="119" t="s">
        <v>842</v>
      </c>
      <c r="I89" s="47">
        <v>5.93</v>
      </c>
      <c r="J89" s="47" t="s">
        <v>605</v>
      </c>
      <c r="K89" s="9"/>
    </row>
    <row r="90" spans="1:11" ht="59.25" customHeight="1">
      <c r="A90" s="47">
        <v>55</v>
      </c>
      <c r="B90" s="195" t="s">
        <v>293</v>
      </c>
      <c r="C90" s="195"/>
      <c r="D90" s="47" t="s">
        <v>9</v>
      </c>
      <c r="E90" s="47" t="s">
        <v>277</v>
      </c>
      <c r="F90" s="48">
        <v>6.6</v>
      </c>
      <c r="G90" s="59">
        <v>2</v>
      </c>
      <c r="H90" s="119" t="s">
        <v>842</v>
      </c>
      <c r="I90" s="47">
        <v>5.77</v>
      </c>
      <c r="J90" s="47" t="s">
        <v>605</v>
      </c>
      <c r="K90" s="9"/>
    </row>
    <row r="91" spans="1:11" ht="27" customHeight="1">
      <c r="A91" s="47">
        <v>56</v>
      </c>
      <c r="B91" s="195" t="s">
        <v>72</v>
      </c>
      <c r="C91" s="195"/>
      <c r="D91" s="47" t="s">
        <v>9</v>
      </c>
      <c r="E91" s="47" t="s">
        <v>277</v>
      </c>
      <c r="F91" s="48">
        <v>2.3</v>
      </c>
      <c r="G91" s="59">
        <v>2</v>
      </c>
      <c r="H91" s="119" t="s">
        <v>842</v>
      </c>
      <c r="I91" s="47">
        <v>2.54</v>
      </c>
      <c r="J91" s="47" t="s">
        <v>605</v>
      </c>
      <c r="K91" s="3"/>
    </row>
    <row r="92" spans="1:11" ht="51" customHeight="1">
      <c r="A92" s="47">
        <v>57</v>
      </c>
      <c r="B92" s="195" t="s">
        <v>73</v>
      </c>
      <c r="C92" s="195"/>
      <c r="D92" s="47" t="s">
        <v>9</v>
      </c>
      <c r="E92" s="47" t="s">
        <v>277</v>
      </c>
      <c r="F92" s="48">
        <v>5.8</v>
      </c>
      <c r="G92" s="59">
        <v>2</v>
      </c>
      <c r="H92" s="119" t="s">
        <v>842</v>
      </c>
      <c r="I92" s="47">
        <v>5.43</v>
      </c>
      <c r="J92" s="47" t="s">
        <v>605</v>
      </c>
      <c r="K92" s="3"/>
    </row>
    <row r="93" spans="1:11" ht="26.25" customHeight="1">
      <c r="A93" s="47">
        <v>58</v>
      </c>
      <c r="B93" s="195" t="s">
        <v>74</v>
      </c>
      <c r="C93" s="195"/>
      <c r="D93" s="47" t="s">
        <v>17</v>
      </c>
      <c r="E93" s="47" t="s">
        <v>278</v>
      </c>
      <c r="F93" s="48">
        <v>0.24</v>
      </c>
      <c r="G93" s="59">
        <v>2</v>
      </c>
      <c r="H93" s="119" t="s">
        <v>842</v>
      </c>
      <c r="I93" s="47">
        <v>0.326</v>
      </c>
      <c r="J93" s="47" t="s">
        <v>605</v>
      </c>
      <c r="K93" s="3"/>
    </row>
    <row r="94" spans="1:11" ht="27" customHeight="1">
      <c r="A94" s="47">
        <v>59</v>
      </c>
      <c r="B94" s="195" t="s">
        <v>75</v>
      </c>
      <c r="C94" s="195"/>
      <c r="D94" s="47" t="s">
        <v>76</v>
      </c>
      <c r="E94" s="47" t="s">
        <v>294</v>
      </c>
      <c r="F94" s="48" t="s">
        <v>50</v>
      </c>
      <c r="G94" s="59">
        <v>2</v>
      </c>
      <c r="H94" s="119" t="s">
        <v>842</v>
      </c>
      <c r="I94" s="47" t="s">
        <v>50</v>
      </c>
      <c r="J94" s="47" t="s">
        <v>605</v>
      </c>
      <c r="K94" s="3"/>
    </row>
    <row r="95" spans="1:11" ht="39" customHeight="1">
      <c r="A95" s="47">
        <v>60</v>
      </c>
      <c r="B95" s="177" t="s">
        <v>295</v>
      </c>
      <c r="C95" s="177"/>
      <c r="D95" s="47" t="s">
        <v>33</v>
      </c>
      <c r="E95" s="47" t="s">
        <v>278</v>
      </c>
      <c r="F95" s="48">
        <v>2.3</v>
      </c>
      <c r="G95" s="59">
        <v>2</v>
      </c>
      <c r="H95" s="119" t="s">
        <v>842</v>
      </c>
      <c r="I95" s="47">
        <v>8.802</v>
      </c>
      <c r="J95" s="47" t="s">
        <v>605</v>
      </c>
      <c r="K95" s="3"/>
    </row>
    <row r="96" spans="1:11" ht="27" customHeight="1">
      <c r="A96" s="47">
        <v>61</v>
      </c>
      <c r="B96" s="177" t="s">
        <v>34</v>
      </c>
      <c r="C96" s="177"/>
      <c r="D96" s="47" t="s">
        <v>33</v>
      </c>
      <c r="E96" s="47" t="s">
        <v>278</v>
      </c>
      <c r="F96" s="48">
        <v>0.6</v>
      </c>
      <c r="G96" s="59">
        <v>2</v>
      </c>
      <c r="H96" s="119" t="s">
        <v>842</v>
      </c>
      <c r="I96" s="47">
        <v>1.956</v>
      </c>
      <c r="J96" s="47" t="s">
        <v>605</v>
      </c>
      <c r="K96" s="3"/>
    </row>
    <row r="97" spans="1:11" ht="27" customHeight="1">
      <c r="A97" s="47">
        <v>62</v>
      </c>
      <c r="B97" s="177" t="s">
        <v>77</v>
      </c>
      <c r="C97" s="177"/>
      <c r="D97" s="47" t="s">
        <v>33</v>
      </c>
      <c r="E97" s="47" t="s">
        <v>278</v>
      </c>
      <c r="F97" s="48">
        <v>0.7</v>
      </c>
      <c r="G97" s="59">
        <v>2</v>
      </c>
      <c r="H97" s="119" t="s">
        <v>842</v>
      </c>
      <c r="I97" s="47">
        <v>1.956</v>
      </c>
      <c r="J97" s="47" t="s">
        <v>605</v>
      </c>
      <c r="K97" s="3"/>
    </row>
    <row r="98" spans="1:11" ht="39" customHeight="1">
      <c r="A98" s="47">
        <v>63</v>
      </c>
      <c r="B98" s="177" t="s">
        <v>78</v>
      </c>
      <c r="C98" s="177"/>
      <c r="D98" s="47" t="s">
        <v>33</v>
      </c>
      <c r="E98" s="47" t="s">
        <v>289</v>
      </c>
      <c r="F98" s="48">
        <v>0.1</v>
      </c>
      <c r="G98" s="59">
        <v>2</v>
      </c>
      <c r="H98" s="119" t="s">
        <v>842</v>
      </c>
      <c r="I98" s="47">
        <v>1</v>
      </c>
      <c r="J98" s="129" t="s">
        <v>850</v>
      </c>
      <c r="K98" s="3"/>
    </row>
    <row r="99" spans="1:11" ht="27" customHeight="1">
      <c r="A99" s="47">
        <v>64</v>
      </c>
      <c r="B99" s="177" t="s">
        <v>296</v>
      </c>
      <c r="C99" s="177"/>
      <c r="D99" s="47" t="s">
        <v>33</v>
      </c>
      <c r="E99" s="47" t="s">
        <v>278</v>
      </c>
      <c r="F99" s="48">
        <v>0.5</v>
      </c>
      <c r="G99" s="59">
        <v>2</v>
      </c>
      <c r="H99" s="119" t="s">
        <v>842</v>
      </c>
      <c r="I99" s="47">
        <v>1.63</v>
      </c>
      <c r="J99" s="47" t="s">
        <v>605</v>
      </c>
      <c r="K99" s="3"/>
    </row>
    <row r="100" spans="1:11" ht="15">
      <c r="A100" s="201" t="s">
        <v>43</v>
      </c>
      <c r="B100" s="201"/>
      <c r="C100" s="201"/>
      <c r="D100" s="201"/>
      <c r="E100" s="201"/>
      <c r="F100" s="53">
        <f>F87+F88+F89+F90+F91+F92+F93+F95+F96+F97+F98+F99</f>
        <v>33.84</v>
      </c>
      <c r="G100" s="48"/>
      <c r="H100" s="193"/>
      <c r="I100" s="49">
        <v>43.74</v>
      </c>
      <c r="J100" s="193"/>
      <c r="K100" s="233"/>
    </row>
    <row r="101" spans="1:11" ht="15">
      <c r="A101" s="201" t="s">
        <v>79</v>
      </c>
      <c r="B101" s="201"/>
      <c r="C101" s="201"/>
      <c r="D101" s="201"/>
      <c r="E101" s="201"/>
      <c r="F101" s="53"/>
      <c r="G101" s="48"/>
      <c r="H101" s="193"/>
      <c r="I101" s="49"/>
      <c r="J101" s="193"/>
      <c r="K101" s="233"/>
    </row>
    <row r="102" spans="1:11" ht="15">
      <c r="A102" s="201" t="s">
        <v>537</v>
      </c>
      <c r="B102" s="201"/>
      <c r="C102" s="201"/>
      <c r="D102" s="201"/>
      <c r="E102" s="201"/>
      <c r="F102" s="53">
        <v>33.84</v>
      </c>
      <c r="G102" s="48"/>
      <c r="H102" s="193"/>
      <c r="I102" s="49">
        <v>43.74</v>
      </c>
      <c r="J102" s="193"/>
      <c r="K102" s="233"/>
    </row>
    <row r="103" spans="1:11" ht="15">
      <c r="A103" s="207"/>
      <c r="B103" s="208"/>
      <c r="C103" s="208"/>
      <c r="D103" s="208"/>
      <c r="E103" s="208"/>
      <c r="F103" s="208"/>
      <c r="G103" s="208"/>
      <c r="H103" s="208"/>
      <c r="I103" s="208"/>
      <c r="J103" s="209"/>
      <c r="K103" s="233"/>
    </row>
    <row r="104" spans="1:11" ht="15" customHeight="1">
      <c r="A104" s="202" t="s">
        <v>80</v>
      </c>
      <c r="B104" s="203"/>
      <c r="C104" s="203"/>
      <c r="D104" s="203"/>
      <c r="E104" s="203"/>
      <c r="F104" s="203"/>
      <c r="G104" s="203"/>
      <c r="H104" s="203"/>
      <c r="I104" s="203"/>
      <c r="J104" s="204"/>
      <c r="K104" s="233"/>
    </row>
    <row r="105" spans="1:11" s="42" customFormat="1" ht="117.75" customHeight="1">
      <c r="A105" s="46">
        <v>65</v>
      </c>
      <c r="B105" s="194" t="s">
        <v>81</v>
      </c>
      <c r="C105" s="194"/>
      <c r="D105" s="46" t="s">
        <v>9</v>
      </c>
      <c r="E105" s="46" t="s">
        <v>277</v>
      </c>
      <c r="F105" s="59">
        <v>7</v>
      </c>
      <c r="G105" s="59">
        <v>2</v>
      </c>
      <c r="H105" s="115" t="s">
        <v>842</v>
      </c>
      <c r="I105" s="46" t="s">
        <v>50</v>
      </c>
      <c r="J105" s="126" t="s">
        <v>851</v>
      </c>
      <c r="K105" s="43"/>
    </row>
    <row r="106" spans="1:11" ht="27" customHeight="1">
      <c r="A106" s="47">
        <v>66</v>
      </c>
      <c r="B106" s="177" t="s">
        <v>298</v>
      </c>
      <c r="C106" s="177"/>
      <c r="D106" s="47" t="s">
        <v>33</v>
      </c>
      <c r="E106" s="47" t="s">
        <v>297</v>
      </c>
      <c r="F106" s="48">
        <v>2</v>
      </c>
      <c r="G106" s="59">
        <v>2</v>
      </c>
      <c r="H106" s="119" t="s">
        <v>842</v>
      </c>
      <c r="I106" s="47">
        <v>2.672</v>
      </c>
      <c r="J106" s="47" t="s">
        <v>605</v>
      </c>
      <c r="K106" s="3"/>
    </row>
    <row r="107" spans="1:11" ht="15" customHeight="1">
      <c r="A107" s="47">
        <v>67</v>
      </c>
      <c r="B107" s="177" t="s">
        <v>82</v>
      </c>
      <c r="C107" s="177"/>
      <c r="D107" s="47" t="s">
        <v>33</v>
      </c>
      <c r="E107" s="47" t="s">
        <v>289</v>
      </c>
      <c r="F107" s="48">
        <v>6</v>
      </c>
      <c r="G107" s="59">
        <v>2</v>
      </c>
      <c r="H107" s="119" t="s">
        <v>842</v>
      </c>
      <c r="I107" s="47">
        <v>3.4</v>
      </c>
      <c r="J107" s="47" t="s">
        <v>605</v>
      </c>
      <c r="K107" s="3"/>
    </row>
    <row r="108" spans="1:11" ht="27" customHeight="1">
      <c r="A108" s="47">
        <v>68</v>
      </c>
      <c r="B108" s="177" t="s">
        <v>83</v>
      </c>
      <c r="C108" s="177"/>
      <c r="D108" s="47" t="s">
        <v>33</v>
      </c>
      <c r="E108" s="47" t="s">
        <v>297</v>
      </c>
      <c r="F108" s="48">
        <v>0.05</v>
      </c>
      <c r="G108" s="59">
        <v>2</v>
      </c>
      <c r="H108" s="119" t="s">
        <v>842</v>
      </c>
      <c r="I108" s="47">
        <v>0.242</v>
      </c>
      <c r="J108" s="47" t="s">
        <v>605</v>
      </c>
      <c r="K108" s="3"/>
    </row>
    <row r="109" spans="1:11" s="42" customFormat="1" ht="27" customHeight="1">
      <c r="A109" s="47">
        <v>69</v>
      </c>
      <c r="B109" s="178" t="s">
        <v>428</v>
      </c>
      <c r="C109" s="179"/>
      <c r="D109" s="47" t="s">
        <v>426</v>
      </c>
      <c r="E109" s="47" t="s">
        <v>275</v>
      </c>
      <c r="F109" s="48">
        <v>1</v>
      </c>
      <c r="G109" s="59">
        <v>2</v>
      </c>
      <c r="H109" s="119" t="s">
        <v>842</v>
      </c>
      <c r="I109" s="47"/>
      <c r="J109" s="47" t="s">
        <v>836</v>
      </c>
      <c r="K109" s="43"/>
    </row>
    <row r="110" spans="1:11" ht="27" customHeight="1">
      <c r="A110" s="47">
        <v>70</v>
      </c>
      <c r="B110" s="178" t="s">
        <v>429</v>
      </c>
      <c r="C110" s="179"/>
      <c r="D110" s="47" t="s">
        <v>426</v>
      </c>
      <c r="E110" s="47" t="s">
        <v>275</v>
      </c>
      <c r="F110" s="48">
        <v>1</v>
      </c>
      <c r="G110" s="59">
        <v>2</v>
      </c>
      <c r="H110" s="119" t="s">
        <v>842</v>
      </c>
      <c r="I110" s="47">
        <v>0.2</v>
      </c>
      <c r="J110" s="47" t="s">
        <v>730</v>
      </c>
      <c r="K110" s="3"/>
    </row>
    <row r="111" spans="1:11" ht="15">
      <c r="A111" s="201" t="s">
        <v>43</v>
      </c>
      <c r="B111" s="201"/>
      <c r="C111" s="201"/>
      <c r="D111" s="201"/>
      <c r="E111" s="201"/>
      <c r="F111" s="53">
        <f>F105+F106+F107+F108+F109+F110</f>
        <v>17.05</v>
      </c>
      <c r="G111" s="53"/>
      <c r="H111" s="193"/>
      <c r="I111" s="54">
        <v>6.514</v>
      </c>
      <c r="J111" s="193"/>
      <c r="K111" s="233"/>
    </row>
    <row r="112" spans="1:11" ht="15">
      <c r="A112" s="201" t="s">
        <v>79</v>
      </c>
      <c r="B112" s="201"/>
      <c r="C112" s="201"/>
      <c r="D112" s="201"/>
      <c r="E112" s="201"/>
      <c r="F112" s="53"/>
      <c r="G112" s="53"/>
      <c r="H112" s="193"/>
      <c r="I112" s="54"/>
      <c r="J112" s="193"/>
      <c r="K112" s="233"/>
    </row>
    <row r="113" spans="1:11" ht="15">
      <c r="A113" s="201" t="s">
        <v>537</v>
      </c>
      <c r="B113" s="201"/>
      <c r="C113" s="201"/>
      <c r="D113" s="201"/>
      <c r="E113" s="201"/>
      <c r="F113" s="53">
        <v>17.05</v>
      </c>
      <c r="G113" s="53"/>
      <c r="H113" s="193"/>
      <c r="I113" s="54">
        <v>6.514</v>
      </c>
      <c r="J113" s="193"/>
      <c r="K113" s="233"/>
    </row>
    <row r="114" spans="1:11" ht="15">
      <c r="A114" s="207"/>
      <c r="B114" s="208"/>
      <c r="C114" s="208"/>
      <c r="D114" s="208"/>
      <c r="E114" s="208"/>
      <c r="F114" s="208"/>
      <c r="G114" s="208"/>
      <c r="H114" s="208"/>
      <c r="I114" s="208"/>
      <c r="J114" s="209"/>
      <c r="K114" s="233"/>
    </row>
    <row r="115" spans="1:11" ht="15.75">
      <c r="A115" s="202" t="s">
        <v>84</v>
      </c>
      <c r="B115" s="203"/>
      <c r="C115" s="203"/>
      <c r="D115" s="203"/>
      <c r="E115" s="203"/>
      <c r="F115" s="203"/>
      <c r="G115" s="203"/>
      <c r="H115" s="203"/>
      <c r="I115" s="203"/>
      <c r="J115" s="204"/>
      <c r="K115" s="233"/>
    </row>
    <row r="116" spans="1:11" ht="59.25" customHeight="1">
      <c r="A116" s="46">
        <v>71</v>
      </c>
      <c r="B116" s="194" t="s">
        <v>85</v>
      </c>
      <c r="C116" s="194"/>
      <c r="D116" s="46" t="s">
        <v>36</v>
      </c>
      <c r="E116" s="46" t="s">
        <v>275</v>
      </c>
      <c r="F116" s="59">
        <v>12</v>
      </c>
      <c r="G116" s="59">
        <v>2</v>
      </c>
      <c r="H116" s="115" t="s">
        <v>844</v>
      </c>
      <c r="I116" s="46" t="s">
        <v>50</v>
      </c>
      <c r="J116" s="46" t="s">
        <v>678</v>
      </c>
      <c r="K116" s="9"/>
    </row>
    <row r="117" spans="1:11" ht="60" customHeight="1">
      <c r="A117" s="47">
        <v>72</v>
      </c>
      <c r="B117" s="195" t="s">
        <v>299</v>
      </c>
      <c r="C117" s="195"/>
      <c r="D117" s="47" t="s">
        <v>36</v>
      </c>
      <c r="E117" s="47" t="s">
        <v>275</v>
      </c>
      <c r="F117" s="48">
        <v>15</v>
      </c>
      <c r="G117" s="59">
        <v>2</v>
      </c>
      <c r="H117" s="119" t="s">
        <v>844</v>
      </c>
      <c r="I117" s="47">
        <v>0.25</v>
      </c>
      <c r="J117" s="47" t="s">
        <v>733</v>
      </c>
      <c r="K117" s="9"/>
    </row>
    <row r="118" spans="1:11" ht="27" customHeight="1">
      <c r="A118" s="47">
        <v>73</v>
      </c>
      <c r="B118" s="195" t="s">
        <v>300</v>
      </c>
      <c r="C118" s="195"/>
      <c r="D118" s="47" t="s">
        <v>36</v>
      </c>
      <c r="E118" s="47" t="s">
        <v>275</v>
      </c>
      <c r="F118" s="48">
        <v>3</v>
      </c>
      <c r="G118" s="59">
        <v>2</v>
      </c>
      <c r="H118" s="119" t="s">
        <v>844</v>
      </c>
      <c r="I118" s="47" t="s">
        <v>50</v>
      </c>
      <c r="J118" s="47" t="s">
        <v>679</v>
      </c>
      <c r="K118" s="9"/>
    </row>
    <row r="119" spans="1:11" ht="72" customHeight="1">
      <c r="A119" s="47">
        <v>74</v>
      </c>
      <c r="B119" s="195" t="s">
        <v>86</v>
      </c>
      <c r="C119" s="195"/>
      <c r="D119" s="47" t="s">
        <v>36</v>
      </c>
      <c r="E119" s="47" t="s">
        <v>275</v>
      </c>
      <c r="F119" s="48">
        <v>24</v>
      </c>
      <c r="G119" s="59">
        <v>2</v>
      </c>
      <c r="H119" s="119" t="s">
        <v>844</v>
      </c>
      <c r="I119" s="47">
        <v>0.75</v>
      </c>
      <c r="J119" s="47" t="s">
        <v>734</v>
      </c>
      <c r="K119" s="9"/>
    </row>
    <row r="120" spans="1:11" ht="60" customHeight="1">
      <c r="A120" s="47">
        <v>75</v>
      </c>
      <c r="B120" s="195" t="s">
        <v>87</v>
      </c>
      <c r="C120" s="195"/>
      <c r="D120" s="47" t="s">
        <v>36</v>
      </c>
      <c r="E120" s="47" t="s">
        <v>275</v>
      </c>
      <c r="F120" s="48">
        <v>21</v>
      </c>
      <c r="G120" s="59">
        <v>2</v>
      </c>
      <c r="H120" s="119" t="s">
        <v>844</v>
      </c>
      <c r="I120" s="47">
        <v>0.05</v>
      </c>
      <c r="J120" s="47" t="s">
        <v>680</v>
      </c>
      <c r="K120" s="9"/>
    </row>
    <row r="121" spans="1:11" s="42" customFormat="1" ht="60.75" customHeight="1">
      <c r="A121" s="47">
        <v>76</v>
      </c>
      <c r="B121" s="195" t="s">
        <v>88</v>
      </c>
      <c r="C121" s="195"/>
      <c r="D121" s="47" t="s">
        <v>36</v>
      </c>
      <c r="E121" s="47" t="s">
        <v>275</v>
      </c>
      <c r="F121" s="48">
        <v>18</v>
      </c>
      <c r="G121" s="59">
        <v>2</v>
      </c>
      <c r="H121" s="119" t="s">
        <v>844</v>
      </c>
      <c r="I121" s="47">
        <v>0.05</v>
      </c>
      <c r="J121" s="47" t="s">
        <v>815</v>
      </c>
      <c r="K121" s="41"/>
    </row>
    <row r="122" spans="1:11" s="42" customFormat="1" ht="38.25" customHeight="1">
      <c r="A122" s="47">
        <v>77</v>
      </c>
      <c r="B122" s="195" t="s">
        <v>813</v>
      </c>
      <c r="C122" s="195"/>
      <c r="D122" s="47" t="s">
        <v>36</v>
      </c>
      <c r="E122" s="47" t="s">
        <v>275</v>
      </c>
      <c r="F122" s="48">
        <v>9</v>
      </c>
      <c r="G122" s="59">
        <v>2</v>
      </c>
      <c r="H122" s="119" t="s">
        <v>844</v>
      </c>
      <c r="I122" s="47">
        <v>0.129</v>
      </c>
      <c r="J122" s="47" t="s">
        <v>814</v>
      </c>
      <c r="K122" s="41"/>
    </row>
    <row r="123" spans="1:11" ht="15">
      <c r="A123" s="201" t="s">
        <v>43</v>
      </c>
      <c r="B123" s="201"/>
      <c r="C123" s="201"/>
      <c r="D123" s="201"/>
      <c r="E123" s="201"/>
      <c r="F123" s="53">
        <f>F116+F117+F118+F119+F120+F121+F122</f>
        <v>102</v>
      </c>
      <c r="G123" s="53"/>
      <c r="H123" s="193"/>
      <c r="I123" s="47">
        <f>SUM(I117:I122)</f>
        <v>1.229</v>
      </c>
      <c r="J123" s="193"/>
      <c r="K123" s="233"/>
    </row>
    <row r="124" spans="1:11" ht="15">
      <c r="A124" s="201" t="s">
        <v>79</v>
      </c>
      <c r="B124" s="201"/>
      <c r="C124" s="201"/>
      <c r="D124" s="201"/>
      <c r="E124" s="201"/>
      <c r="F124" s="53"/>
      <c r="G124" s="53"/>
      <c r="H124" s="193"/>
      <c r="I124" s="47"/>
      <c r="J124" s="193"/>
      <c r="K124" s="233"/>
    </row>
    <row r="125" spans="1:11" ht="15">
      <c r="A125" s="201" t="s">
        <v>537</v>
      </c>
      <c r="B125" s="201"/>
      <c r="C125" s="201"/>
      <c r="D125" s="201"/>
      <c r="E125" s="201"/>
      <c r="F125" s="53">
        <v>102</v>
      </c>
      <c r="G125" s="53"/>
      <c r="H125" s="193"/>
      <c r="I125" s="47">
        <v>1.229</v>
      </c>
      <c r="J125" s="193"/>
      <c r="K125" s="233"/>
    </row>
    <row r="126" spans="1:11" ht="15">
      <c r="A126" s="272"/>
      <c r="B126" s="273"/>
      <c r="C126" s="273"/>
      <c r="D126" s="273"/>
      <c r="E126" s="273"/>
      <c r="F126" s="273"/>
      <c r="G126" s="273"/>
      <c r="H126" s="273"/>
      <c r="I126" s="273"/>
      <c r="J126" s="274"/>
      <c r="K126" s="233"/>
    </row>
    <row r="127" spans="1:11" ht="15.75">
      <c r="A127" s="202" t="s">
        <v>89</v>
      </c>
      <c r="B127" s="203"/>
      <c r="C127" s="203"/>
      <c r="D127" s="203"/>
      <c r="E127" s="203"/>
      <c r="F127" s="203"/>
      <c r="G127" s="203"/>
      <c r="H127" s="203"/>
      <c r="I127" s="203"/>
      <c r="J127" s="204"/>
      <c r="K127" s="233"/>
    </row>
    <row r="128" spans="1:11" ht="15" customHeight="1">
      <c r="A128" s="182">
        <v>78</v>
      </c>
      <c r="B128" s="194" t="s">
        <v>90</v>
      </c>
      <c r="C128" s="194"/>
      <c r="D128" s="182" t="s">
        <v>9</v>
      </c>
      <c r="E128" s="182" t="s">
        <v>277</v>
      </c>
      <c r="F128" s="176">
        <v>7</v>
      </c>
      <c r="G128" s="175">
        <v>2</v>
      </c>
      <c r="H128" s="182" t="s">
        <v>842</v>
      </c>
      <c r="I128" s="46">
        <v>0.62</v>
      </c>
      <c r="J128" s="182" t="s">
        <v>852</v>
      </c>
      <c r="K128" s="233"/>
    </row>
    <row r="129" spans="1:11" ht="27" customHeight="1">
      <c r="A129" s="193"/>
      <c r="B129" s="195" t="s">
        <v>91</v>
      </c>
      <c r="C129" s="195"/>
      <c r="D129" s="193"/>
      <c r="E129" s="193"/>
      <c r="F129" s="256"/>
      <c r="G129" s="220"/>
      <c r="H129" s="193"/>
      <c r="I129" s="47">
        <v>0.9</v>
      </c>
      <c r="J129" s="193"/>
      <c r="K129" s="233"/>
    </row>
    <row r="130" spans="1:11" ht="27" customHeight="1">
      <c r="A130" s="193"/>
      <c r="B130" s="195" t="s">
        <v>301</v>
      </c>
      <c r="C130" s="195"/>
      <c r="D130" s="193"/>
      <c r="E130" s="193"/>
      <c r="F130" s="256"/>
      <c r="G130" s="220"/>
      <c r="H130" s="193"/>
      <c r="I130" s="47">
        <v>0.42</v>
      </c>
      <c r="J130" s="193"/>
      <c r="K130" s="233"/>
    </row>
    <row r="131" spans="1:11" ht="15" customHeight="1">
      <c r="A131" s="193"/>
      <c r="B131" s="195" t="s">
        <v>92</v>
      </c>
      <c r="C131" s="195"/>
      <c r="D131" s="193"/>
      <c r="E131" s="193"/>
      <c r="F131" s="256"/>
      <c r="G131" s="220"/>
      <c r="H131" s="193"/>
      <c r="I131" s="47">
        <v>0.13</v>
      </c>
      <c r="J131" s="193"/>
      <c r="K131" s="233"/>
    </row>
    <row r="132" spans="1:11" ht="15">
      <c r="A132" s="193"/>
      <c r="B132" s="195" t="s">
        <v>302</v>
      </c>
      <c r="C132" s="195"/>
      <c r="D132" s="193"/>
      <c r="E132" s="193"/>
      <c r="F132" s="256"/>
      <c r="G132" s="220"/>
      <c r="H132" s="193"/>
      <c r="I132" s="47">
        <v>0.21</v>
      </c>
      <c r="J132" s="193"/>
      <c r="K132" s="233"/>
    </row>
    <row r="133" spans="1:11" ht="25.5" customHeight="1">
      <c r="A133" s="193"/>
      <c r="B133" s="195" t="s">
        <v>93</v>
      </c>
      <c r="C133" s="195"/>
      <c r="D133" s="193"/>
      <c r="E133" s="193"/>
      <c r="F133" s="256"/>
      <c r="G133" s="176"/>
      <c r="H133" s="193"/>
      <c r="I133" s="47">
        <v>0.42</v>
      </c>
      <c r="J133" s="193"/>
      <c r="K133" s="233"/>
    </row>
    <row r="134" spans="1:11" ht="30" customHeight="1">
      <c r="A134" s="193"/>
      <c r="B134" s="195" t="s">
        <v>303</v>
      </c>
      <c r="C134" s="195"/>
      <c r="D134" s="47" t="s">
        <v>20</v>
      </c>
      <c r="E134" s="47" t="s">
        <v>277</v>
      </c>
      <c r="F134" s="48">
        <v>5.6</v>
      </c>
      <c r="G134" s="48">
        <v>2</v>
      </c>
      <c r="H134" s="119" t="s">
        <v>842</v>
      </c>
      <c r="I134" s="47">
        <v>0.3</v>
      </c>
      <c r="J134" s="47" t="s">
        <v>605</v>
      </c>
      <c r="K134" s="9"/>
    </row>
    <row r="135" spans="1:11" ht="27" customHeight="1">
      <c r="A135" s="47">
        <v>79</v>
      </c>
      <c r="B135" s="177" t="s">
        <v>304</v>
      </c>
      <c r="C135" s="177"/>
      <c r="D135" s="47" t="s">
        <v>33</v>
      </c>
      <c r="E135" s="47" t="s">
        <v>278</v>
      </c>
      <c r="F135" s="48">
        <v>0.1</v>
      </c>
      <c r="G135" s="48">
        <v>2</v>
      </c>
      <c r="H135" s="119" t="s">
        <v>842</v>
      </c>
      <c r="I135" s="47">
        <v>0.16</v>
      </c>
      <c r="J135" s="47" t="s">
        <v>605</v>
      </c>
      <c r="K135" s="9"/>
    </row>
    <row r="136" spans="1:11" ht="15" customHeight="1">
      <c r="A136" s="47">
        <v>80</v>
      </c>
      <c r="B136" s="177" t="s">
        <v>305</v>
      </c>
      <c r="C136" s="177"/>
      <c r="D136" s="47" t="s">
        <v>33</v>
      </c>
      <c r="E136" s="47" t="s">
        <v>289</v>
      </c>
      <c r="F136" s="48">
        <v>0.24</v>
      </c>
      <c r="G136" s="48">
        <v>2</v>
      </c>
      <c r="H136" s="119" t="s">
        <v>842</v>
      </c>
      <c r="I136" s="47">
        <v>0.3</v>
      </c>
      <c r="J136" s="47" t="s">
        <v>605</v>
      </c>
      <c r="K136" s="9"/>
    </row>
    <row r="137" spans="1:11" ht="27" customHeight="1">
      <c r="A137" s="47">
        <v>81</v>
      </c>
      <c r="B137" s="177" t="s">
        <v>94</v>
      </c>
      <c r="C137" s="177"/>
      <c r="D137" s="47" t="s">
        <v>33</v>
      </c>
      <c r="E137" s="47" t="s">
        <v>278</v>
      </c>
      <c r="F137" s="48">
        <v>0.05</v>
      </c>
      <c r="G137" s="48">
        <v>2</v>
      </c>
      <c r="H137" s="119" t="s">
        <v>842</v>
      </c>
      <c r="I137" s="47">
        <v>0.12</v>
      </c>
      <c r="J137" s="47" t="s">
        <v>605</v>
      </c>
      <c r="K137" s="9"/>
    </row>
    <row r="138" spans="1:11" ht="27.75" customHeight="1">
      <c r="A138" s="47">
        <v>82</v>
      </c>
      <c r="B138" s="177" t="s">
        <v>95</v>
      </c>
      <c r="C138" s="177"/>
      <c r="D138" s="47" t="s">
        <v>33</v>
      </c>
      <c r="E138" s="47" t="s">
        <v>278</v>
      </c>
      <c r="F138" s="48">
        <v>0.02</v>
      </c>
      <c r="G138" s="48">
        <v>2</v>
      </c>
      <c r="H138" s="119" t="s">
        <v>842</v>
      </c>
      <c r="I138" s="47">
        <v>0.08</v>
      </c>
      <c r="J138" s="47" t="s">
        <v>605</v>
      </c>
      <c r="K138" s="9"/>
    </row>
    <row r="139" spans="1:11" ht="27" customHeight="1">
      <c r="A139" s="47">
        <v>83</v>
      </c>
      <c r="B139" s="177" t="s">
        <v>96</v>
      </c>
      <c r="C139" s="177"/>
      <c r="D139" s="47" t="s">
        <v>33</v>
      </c>
      <c r="E139" s="47" t="s">
        <v>289</v>
      </c>
      <c r="F139" s="48">
        <v>0.18</v>
      </c>
      <c r="G139" s="48">
        <v>2</v>
      </c>
      <c r="H139" s="119" t="s">
        <v>842</v>
      </c>
      <c r="I139" s="47">
        <v>0.3</v>
      </c>
      <c r="J139" s="47" t="s">
        <v>605</v>
      </c>
      <c r="K139" s="9"/>
    </row>
    <row r="140" spans="1:11" ht="27" customHeight="1">
      <c r="A140" s="47">
        <v>84</v>
      </c>
      <c r="B140" s="177" t="s">
        <v>97</v>
      </c>
      <c r="C140" s="177"/>
      <c r="D140" s="47" t="s">
        <v>33</v>
      </c>
      <c r="E140" s="47" t="s">
        <v>278</v>
      </c>
      <c r="F140" s="48">
        <v>0.02</v>
      </c>
      <c r="G140" s="48">
        <v>2</v>
      </c>
      <c r="H140" s="119" t="s">
        <v>842</v>
      </c>
      <c r="I140" s="47">
        <v>0.08</v>
      </c>
      <c r="J140" s="47" t="s">
        <v>605</v>
      </c>
      <c r="K140" s="9"/>
    </row>
    <row r="141" spans="1:11" ht="15">
      <c r="A141" s="201" t="s">
        <v>43</v>
      </c>
      <c r="B141" s="201"/>
      <c r="C141" s="201"/>
      <c r="D141" s="201"/>
      <c r="E141" s="201"/>
      <c r="F141" s="53">
        <f>F128+F134+F135+F136+F137+F138+F139+F140</f>
        <v>13.209999999999999</v>
      </c>
      <c r="G141" s="53"/>
      <c r="H141" s="193"/>
      <c r="I141" s="54">
        <f>SUM(I128:I140)</f>
        <v>4.039999999999999</v>
      </c>
      <c r="J141" s="193"/>
      <c r="K141" s="233"/>
    </row>
    <row r="142" spans="1:11" ht="15">
      <c r="A142" s="201" t="s">
        <v>79</v>
      </c>
      <c r="B142" s="201"/>
      <c r="C142" s="201"/>
      <c r="D142" s="201"/>
      <c r="E142" s="201"/>
      <c r="F142" s="53"/>
      <c r="G142" s="53"/>
      <c r="H142" s="193"/>
      <c r="I142" s="54"/>
      <c r="J142" s="193"/>
      <c r="K142" s="233"/>
    </row>
    <row r="143" spans="1:11" ht="15">
      <c r="A143" s="201" t="s">
        <v>537</v>
      </c>
      <c r="B143" s="201"/>
      <c r="C143" s="201"/>
      <c r="D143" s="201"/>
      <c r="E143" s="201"/>
      <c r="F143" s="53">
        <v>13.21</v>
      </c>
      <c r="G143" s="53"/>
      <c r="H143" s="193"/>
      <c r="I143" s="54">
        <v>4.04</v>
      </c>
      <c r="J143" s="193"/>
      <c r="K143" s="233"/>
    </row>
    <row r="144" spans="1:11" ht="15">
      <c r="A144" s="25"/>
      <c r="B144" s="26"/>
      <c r="C144" s="26"/>
      <c r="D144" s="26"/>
      <c r="E144" s="26"/>
      <c r="F144" s="27"/>
      <c r="G144" s="27"/>
      <c r="H144" s="30"/>
      <c r="I144" s="30"/>
      <c r="J144" s="31"/>
      <c r="K144" s="9"/>
    </row>
    <row r="145" spans="1:11" ht="15" customHeight="1">
      <c r="A145" s="294" t="s">
        <v>98</v>
      </c>
      <c r="B145" s="295"/>
      <c r="C145" s="295"/>
      <c r="D145" s="295"/>
      <c r="E145" s="295"/>
      <c r="F145" s="295"/>
      <c r="G145" s="295"/>
      <c r="H145" s="295"/>
      <c r="I145" s="295"/>
      <c r="J145" s="296"/>
      <c r="K145" s="3"/>
    </row>
    <row r="146" spans="1:11" ht="91.5" customHeight="1">
      <c r="A146" s="46">
        <v>85</v>
      </c>
      <c r="B146" s="194" t="s">
        <v>306</v>
      </c>
      <c r="C146" s="194"/>
      <c r="D146" s="46" t="s">
        <v>9</v>
      </c>
      <c r="E146" s="46" t="s">
        <v>277</v>
      </c>
      <c r="F146" s="59">
        <v>4.4</v>
      </c>
      <c r="G146" s="59">
        <v>2</v>
      </c>
      <c r="H146" s="115" t="s">
        <v>842</v>
      </c>
      <c r="I146" s="46" t="s">
        <v>50</v>
      </c>
      <c r="J146" s="126" t="s">
        <v>853</v>
      </c>
      <c r="K146" s="3"/>
    </row>
    <row r="147" spans="1:11" ht="15">
      <c r="A147" s="201" t="s">
        <v>43</v>
      </c>
      <c r="B147" s="201"/>
      <c r="C147" s="201"/>
      <c r="D147" s="201"/>
      <c r="E147" s="201"/>
      <c r="F147" s="53">
        <v>4.4</v>
      </c>
      <c r="G147" s="53"/>
      <c r="H147" s="193"/>
      <c r="I147" s="47" t="s">
        <v>50</v>
      </c>
      <c r="J147" s="193"/>
      <c r="K147" s="233"/>
    </row>
    <row r="148" spans="1:11" ht="15">
      <c r="A148" s="201" t="s">
        <v>79</v>
      </c>
      <c r="B148" s="201"/>
      <c r="C148" s="201"/>
      <c r="D148" s="201"/>
      <c r="E148" s="201"/>
      <c r="F148" s="53"/>
      <c r="G148" s="53"/>
      <c r="H148" s="193"/>
      <c r="I148" s="47"/>
      <c r="J148" s="193"/>
      <c r="K148" s="233"/>
    </row>
    <row r="149" spans="1:11" ht="15">
      <c r="A149" s="201" t="s">
        <v>537</v>
      </c>
      <c r="B149" s="201"/>
      <c r="C149" s="201"/>
      <c r="D149" s="201"/>
      <c r="E149" s="201"/>
      <c r="F149" s="53">
        <v>4.4</v>
      </c>
      <c r="G149" s="53"/>
      <c r="H149" s="193"/>
      <c r="I149" s="47" t="s">
        <v>50</v>
      </c>
      <c r="J149" s="193"/>
      <c r="K149" s="233"/>
    </row>
    <row r="150" spans="1:11" ht="15">
      <c r="A150" s="25"/>
      <c r="B150" s="26"/>
      <c r="C150" s="26"/>
      <c r="D150" s="26"/>
      <c r="E150" s="26"/>
      <c r="F150" s="27"/>
      <c r="G150" s="27"/>
      <c r="H150" s="30"/>
      <c r="I150" s="30"/>
      <c r="J150" s="31"/>
      <c r="K150" s="9"/>
    </row>
    <row r="151" spans="1:11" ht="15.75">
      <c r="A151" s="202" t="s">
        <v>432</v>
      </c>
      <c r="B151" s="203"/>
      <c r="C151" s="203"/>
      <c r="D151" s="203"/>
      <c r="E151" s="203"/>
      <c r="F151" s="203"/>
      <c r="G151" s="203"/>
      <c r="H151" s="203"/>
      <c r="I151" s="203"/>
      <c r="J151" s="204"/>
      <c r="K151" s="9"/>
    </row>
    <row r="152" spans="1:11" ht="38.25" customHeight="1">
      <c r="A152" s="62">
        <v>86</v>
      </c>
      <c r="B152" s="205" t="s">
        <v>433</v>
      </c>
      <c r="C152" s="206"/>
      <c r="D152" s="47" t="s">
        <v>36</v>
      </c>
      <c r="E152" s="47" t="s">
        <v>275</v>
      </c>
      <c r="F152" s="48">
        <v>7</v>
      </c>
      <c r="G152" s="59">
        <v>2</v>
      </c>
      <c r="H152" s="117" t="s">
        <v>843</v>
      </c>
      <c r="I152" s="60">
        <v>2.6</v>
      </c>
      <c r="J152" s="46" t="s">
        <v>605</v>
      </c>
      <c r="K152" s="9"/>
    </row>
    <row r="153" spans="1:11" s="42" customFormat="1" ht="37.5" customHeight="1">
      <c r="A153" s="62">
        <v>87</v>
      </c>
      <c r="B153" s="205" t="s">
        <v>434</v>
      </c>
      <c r="C153" s="206"/>
      <c r="D153" s="47" t="s">
        <v>36</v>
      </c>
      <c r="E153" s="47" t="s">
        <v>275</v>
      </c>
      <c r="F153" s="48">
        <v>3.5</v>
      </c>
      <c r="G153" s="59">
        <v>2</v>
      </c>
      <c r="H153" s="115" t="s">
        <v>844</v>
      </c>
      <c r="I153" s="46" t="s">
        <v>50</v>
      </c>
      <c r="J153" s="126" t="s">
        <v>854</v>
      </c>
      <c r="K153" s="41"/>
    </row>
    <row r="154" spans="1:11" ht="36" customHeight="1">
      <c r="A154" s="62">
        <v>88</v>
      </c>
      <c r="B154" s="205" t="s">
        <v>435</v>
      </c>
      <c r="C154" s="205"/>
      <c r="D154" s="47" t="s">
        <v>36</v>
      </c>
      <c r="E154" s="47" t="s">
        <v>275</v>
      </c>
      <c r="F154" s="48">
        <v>10.5</v>
      </c>
      <c r="G154" s="59">
        <v>1</v>
      </c>
      <c r="H154" s="117" t="s">
        <v>843</v>
      </c>
      <c r="I154" s="60">
        <v>3</v>
      </c>
      <c r="J154" s="46" t="s">
        <v>672</v>
      </c>
      <c r="K154" s="9"/>
    </row>
    <row r="155" spans="1:11" ht="36.75" customHeight="1">
      <c r="A155" s="62">
        <v>89</v>
      </c>
      <c r="B155" s="205" t="s">
        <v>436</v>
      </c>
      <c r="C155" s="205"/>
      <c r="D155" s="47" t="s">
        <v>36</v>
      </c>
      <c r="E155" s="47" t="s">
        <v>275</v>
      </c>
      <c r="F155" s="48">
        <v>14</v>
      </c>
      <c r="G155" s="59">
        <v>1</v>
      </c>
      <c r="H155" s="117" t="s">
        <v>843</v>
      </c>
      <c r="I155" s="49">
        <v>3.5</v>
      </c>
      <c r="J155" s="46" t="s">
        <v>672</v>
      </c>
      <c r="K155" s="9"/>
    </row>
    <row r="156" spans="1:11" ht="36" customHeight="1">
      <c r="A156" s="62">
        <v>90</v>
      </c>
      <c r="B156" s="205" t="s">
        <v>437</v>
      </c>
      <c r="C156" s="205"/>
      <c r="D156" s="47" t="s">
        <v>36</v>
      </c>
      <c r="E156" s="47" t="s">
        <v>275</v>
      </c>
      <c r="F156" s="48">
        <v>3.5</v>
      </c>
      <c r="G156" s="59">
        <v>1</v>
      </c>
      <c r="H156" s="117" t="s">
        <v>843</v>
      </c>
      <c r="I156" s="60">
        <v>2</v>
      </c>
      <c r="J156" s="46" t="s">
        <v>605</v>
      </c>
      <c r="K156" s="9"/>
    </row>
    <row r="157" spans="1:11" s="42" customFormat="1" ht="36.75" customHeight="1">
      <c r="A157" s="62">
        <v>91</v>
      </c>
      <c r="B157" s="205" t="s">
        <v>438</v>
      </c>
      <c r="C157" s="205"/>
      <c r="D157" s="47" t="s">
        <v>36</v>
      </c>
      <c r="E157" s="47" t="s">
        <v>275</v>
      </c>
      <c r="F157" s="48">
        <v>5.25</v>
      </c>
      <c r="G157" s="59">
        <v>2</v>
      </c>
      <c r="H157" s="115" t="s">
        <v>844</v>
      </c>
      <c r="I157" s="46" t="s">
        <v>50</v>
      </c>
      <c r="J157" s="126" t="s">
        <v>855</v>
      </c>
      <c r="K157" s="41"/>
    </row>
    <row r="158" spans="1:11" s="42" customFormat="1" ht="36.75" customHeight="1">
      <c r="A158" s="62">
        <v>92</v>
      </c>
      <c r="B158" s="205" t="s">
        <v>439</v>
      </c>
      <c r="C158" s="205"/>
      <c r="D158" s="47" t="s">
        <v>36</v>
      </c>
      <c r="E158" s="47" t="s">
        <v>275</v>
      </c>
      <c r="F158" s="48">
        <v>7</v>
      </c>
      <c r="G158" s="59">
        <v>2</v>
      </c>
      <c r="H158" s="115" t="s">
        <v>844</v>
      </c>
      <c r="I158" s="46" t="s">
        <v>50</v>
      </c>
      <c r="J158" s="126" t="s">
        <v>856</v>
      </c>
      <c r="K158" s="41"/>
    </row>
    <row r="159" spans="1:11" ht="15">
      <c r="A159" s="215" t="s">
        <v>43</v>
      </c>
      <c r="B159" s="215"/>
      <c r="C159" s="215"/>
      <c r="D159" s="215"/>
      <c r="E159" s="215"/>
      <c r="F159" s="22">
        <f>F152+F153+F154+F155+F156+F157+F158</f>
        <v>50.75</v>
      </c>
      <c r="G159" s="22"/>
      <c r="H159" s="221"/>
      <c r="I159" s="54">
        <f>SUM(I152:I158)</f>
        <v>11.1</v>
      </c>
      <c r="J159" s="221"/>
      <c r="K159" s="9"/>
    </row>
    <row r="160" spans="1:11" ht="15">
      <c r="A160" s="215" t="s">
        <v>79</v>
      </c>
      <c r="B160" s="215"/>
      <c r="C160" s="215"/>
      <c r="D160" s="215"/>
      <c r="E160" s="215"/>
      <c r="F160" s="22"/>
      <c r="G160" s="22"/>
      <c r="H160" s="221"/>
      <c r="I160" s="54"/>
      <c r="J160" s="221"/>
      <c r="K160" s="9"/>
    </row>
    <row r="161" spans="1:11" ht="15">
      <c r="A161" s="215" t="s">
        <v>546</v>
      </c>
      <c r="B161" s="215"/>
      <c r="C161" s="215"/>
      <c r="D161" s="215"/>
      <c r="E161" s="215"/>
      <c r="F161" s="22">
        <v>50.75</v>
      </c>
      <c r="G161" s="22"/>
      <c r="H161" s="221"/>
      <c r="I161" s="54">
        <v>11.1</v>
      </c>
      <c r="J161" s="221"/>
      <c r="K161" s="9"/>
    </row>
    <row r="162" spans="1:11" ht="15.75" customHeight="1">
      <c r="A162" s="265" t="s">
        <v>99</v>
      </c>
      <c r="B162" s="266"/>
      <c r="C162" s="266"/>
      <c r="D162" s="266"/>
      <c r="E162" s="266"/>
      <c r="F162" s="266"/>
      <c r="G162" s="266"/>
      <c r="H162" s="266"/>
      <c r="I162" s="266"/>
      <c r="J162" s="267"/>
      <c r="K162" s="233"/>
    </row>
    <row r="163" spans="1:11" ht="15.75">
      <c r="A163" s="202" t="s">
        <v>100</v>
      </c>
      <c r="B163" s="203"/>
      <c r="C163" s="203"/>
      <c r="D163" s="203"/>
      <c r="E163" s="203"/>
      <c r="F163" s="203"/>
      <c r="G163" s="203"/>
      <c r="H163" s="203"/>
      <c r="I163" s="203"/>
      <c r="J163" s="204"/>
      <c r="K163" s="233"/>
    </row>
    <row r="164" spans="1:11" ht="27" customHeight="1">
      <c r="A164" s="46">
        <v>93</v>
      </c>
      <c r="B164" s="194" t="s">
        <v>307</v>
      </c>
      <c r="C164" s="194"/>
      <c r="D164" s="46" t="s">
        <v>9</v>
      </c>
      <c r="E164" s="46" t="s">
        <v>277</v>
      </c>
      <c r="F164" s="59">
        <v>4</v>
      </c>
      <c r="G164" s="59">
        <v>2</v>
      </c>
      <c r="H164" s="115" t="s">
        <v>844</v>
      </c>
      <c r="I164" s="46">
        <v>0.6</v>
      </c>
      <c r="J164" s="46" t="s">
        <v>681</v>
      </c>
      <c r="K164" s="3"/>
    </row>
    <row r="165" spans="1:11" ht="15">
      <c r="A165" s="201" t="s">
        <v>43</v>
      </c>
      <c r="B165" s="201"/>
      <c r="C165" s="201"/>
      <c r="D165" s="201"/>
      <c r="E165" s="201"/>
      <c r="F165" s="53">
        <v>4</v>
      </c>
      <c r="G165" s="53"/>
      <c r="H165" s="193"/>
      <c r="I165" s="49">
        <v>0.6</v>
      </c>
      <c r="J165" s="193"/>
      <c r="K165" s="233"/>
    </row>
    <row r="166" spans="1:11" ht="15">
      <c r="A166" s="201" t="s">
        <v>79</v>
      </c>
      <c r="B166" s="201"/>
      <c r="C166" s="201"/>
      <c r="D166" s="201"/>
      <c r="E166" s="201"/>
      <c r="F166" s="53"/>
      <c r="G166" s="53"/>
      <c r="H166" s="193"/>
      <c r="I166" s="47"/>
      <c r="J166" s="193"/>
      <c r="K166" s="233"/>
    </row>
    <row r="167" spans="1:11" ht="15">
      <c r="A167" s="201" t="s">
        <v>537</v>
      </c>
      <c r="B167" s="201"/>
      <c r="C167" s="201"/>
      <c r="D167" s="201"/>
      <c r="E167" s="201"/>
      <c r="F167" s="53">
        <v>4</v>
      </c>
      <c r="G167" s="53"/>
      <c r="H167" s="193"/>
      <c r="I167" s="49">
        <v>0.6</v>
      </c>
      <c r="J167" s="193"/>
      <c r="K167" s="233"/>
    </row>
    <row r="168" spans="1:11" ht="15">
      <c r="A168" s="25"/>
      <c r="B168" s="26"/>
      <c r="C168" s="26"/>
      <c r="D168" s="26"/>
      <c r="E168" s="26"/>
      <c r="F168" s="27"/>
      <c r="G168" s="27"/>
      <c r="H168" s="30"/>
      <c r="I168" s="30"/>
      <c r="J168" s="31"/>
      <c r="K168" s="9"/>
    </row>
    <row r="169" spans="1:11" ht="15.75">
      <c r="A169" s="202" t="s">
        <v>101</v>
      </c>
      <c r="B169" s="203"/>
      <c r="C169" s="203"/>
      <c r="D169" s="203"/>
      <c r="E169" s="203"/>
      <c r="F169" s="203"/>
      <c r="G169" s="203"/>
      <c r="H169" s="203"/>
      <c r="I169" s="203"/>
      <c r="J169" s="204"/>
      <c r="K169" s="3"/>
    </row>
    <row r="170" spans="1:11" ht="51" customHeight="1">
      <c r="A170" s="46">
        <v>94</v>
      </c>
      <c r="B170" s="194" t="s">
        <v>735</v>
      </c>
      <c r="C170" s="194"/>
      <c r="D170" s="46" t="s">
        <v>9</v>
      </c>
      <c r="E170" s="46" t="s">
        <v>277</v>
      </c>
      <c r="F170" s="59">
        <v>3.8</v>
      </c>
      <c r="G170" s="59">
        <v>2</v>
      </c>
      <c r="H170" s="115" t="s">
        <v>842</v>
      </c>
      <c r="I170" s="46">
        <v>1.8</v>
      </c>
      <c r="J170" s="46" t="s">
        <v>605</v>
      </c>
      <c r="K170" s="9"/>
    </row>
    <row r="171" spans="1:11" s="42" customFormat="1" ht="27" customHeight="1">
      <c r="A171" s="47">
        <v>95</v>
      </c>
      <c r="B171" s="177" t="s">
        <v>102</v>
      </c>
      <c r="C171" s="177"/>
      <c r="D171" s="47" t="s">
        <v>33</v>
      </c>
      <c r="E171" s="47" t="s">
        <v>278</v>
      </c>
      <c r="F171" s="48">
        <v>0.2</v>
      </c>
      <c r="G171" s="48">
        <v>2</v>
      </c>
      <c r="H171" s="119" t="s">
        <v>842</v>
      </c>
      <c r="I171" s="47" t="s">
        <v>50</v>
      </c>
      <c r="J171" s="47" t="s">
        <v>797</v>
      </c>
      <c r="K171" s="43"/>
    </row>
    <row r="172" spans="1:11" s="42" customFormat="1" ht="27.75" customHeight="1">
      <c r="A172" s="47">
        <v>96</v>
      </c>
      <c r="B172" s="177" t="s">
        <v>103</v>
      </c>
      <c r="C172" s="177"/>
      <c r="D172" s="47" t="s">
        <v>33</v>
      </c>
      <c r="E172" s="47" t="s">
        <v>278</v>
      </c>
      <c r="F172" s="48">
        <v>0.2</v>
      </c>
      <c r="G172" s="48">
        <v>2</v>
      </c>
      <c r="H172" s="119" t="s">
        <v>842</v>
      </c>
      <c r="I172" s="47" t="s">
        <v>50</v>
      </c>
      <c r="J172" s="47" t="s">
        <v>797</v>
      </c>
      <c r="K172" s="43"/>
    </row>
    <row r="173" spans="1:11" ht="15">
      <c r="A173" s="215" t="s">
        <v>43</v>
      </c>
      <c r="B173" s="215"/>
      <c r="C173" s="215"/>
      <c r="D173" s="215"/>
      <c r="E173" s="215"/>
      <c r="F173" s="22">
        <v>4.2</v>
      </c>
      <c r="G173" s="22"/>
      <c r="H173" s="221"/>
      <c r="I173" s="54">
        <v>1.8</v>
      </c>
      <c r="J173" s="221"/>
      <c r="K173" s="233"/>
    </row>
    <row r="174" spans="1:11" ht="15">
      <c r="A174" s="215" t="s">
        <v>79</v>
      </c>
      <c r="B174" s="215"/>
      <c r="C174" s="215"/>
      <c r="D174" s="215"/>
      <c r="E174" s="215"/>
      <c r="F174" s="22"/>
      <c r="G174" s="22"/>
      <c r="H174" s="221"/>
      <c r="I174" s="54"/>
      <c r="J174" s="221"/>
      <c r="K174" s="233"/>
    </row>
    <row r="175" spans="1:11" ht="15">
      <c r="A175" s="215" t="s">
        <v>537</v>
      </c>
      <c r="B175" s="215"/>
      <c r="C175" s="215"/>
      <c r="D175" s="215"/>
      <c r="E175" s="215"/>
      <c r="F175" s="22">
        <v>4.2</v>
      </c>
      <c r="G175" s="22"/>
      <c r="H175" s="221"/>
      <c r="I175" s="54">
        <v>1.8</v>
      </c>
      <c r="J175" s="221"/>
      <c r="K175" s="233"/>
    </row>
    <row r="176" spans="1:11" ht="15">
      <c r="A176" s="291" t="s">
        <v>104</v>
      </c>
      <c r="B176" s="292"/>
      <c r="C176" s="292"/>
      <c r="D176" s="292"/>
      <c r="E176" s="292"/>
      <c r="F176" s="292"/>
      <c r="G176" s="292"/>
      <c r="H176" s="292"/>
      <c r="I176" s="292"/>
      <c r="J176" s="293"/>
      <c r="K176" s="233"/>
    </row>
    <row r="177" spans="1:11" ht="15" customHeight="1">
      <c r="A177" s="202" t="s">
        <v>105</v>
      </c>
      <c r="B177" s="203"/>
      <c r="C177" s="203"/>
      <c r="D177" s="203"/>
      <c r="E177" s="203"/>
      <c r="F177" s="203"/>
      <c r="G177" s="203"/>
      <c r="H177" s="203"/>
      <c r="I177" s="203"/>
      <c r="J177" s="204"/>
      <c r="K177" s="233"/>
    </row>
    <row r="178" spans="1:11" ht="15" customHeight="1">
      <c r="A178" s="196" t="s">
        <v>106</v>
      </c>
      <c r="B178" s="219"/>
      <c r="C178" s="219"/>
      <c r="D178" s="219"/>
      <c r="E178" s="219"/>
      <c r="F178" s="219"/>
      <c r="G178" s="219"/>
      <c r="H178" s="219"/>
      <c r="I178" s="219"/>
      <c r="J178" s="253"/>
      <c r="K178" s="3"/>
    </row>
    <row r="179" spans="1:11" ht="27" customHeight="1">
      <c r="A179" s="47">
        <v>97</v>
      </c>
      <c r="B179" s="195" t="s">
        <v>107</v>
      </c>
      <c r="C179" s="195"/>
      <c r="D179" s="47" t="s">
        <v>9</v>
      </c>
      <c r="E179" s="47" t="s">
        <v>277</v>
      </c>
      <c r="F179" s="48">
        <v>2.4</v>
      </c>
      <c r="G179" s="48">
        <v>2</v>
      </c>
      <c r="H179" s="119" t="s">
        <v>842</v>
      </c>
      <c r="I179" s="47">
        <v>2.17</v>
      </c>
      <c r="J179" s="46" t="s">
        <v>605</v>
      </c>
      <c r="K179" s="3"/>
    </row>
    <row r="180" spans="1:11" ht="27" customHeight="1">
      <c r="A180" s="47">
        <v>98</v>
      </c>
      <c r="B180" s="177" t="s">
        <v>108</v>
      </c>
      <c r="C180" s="177"/>
      <c r="D180" s="47" t="s">
        <v>33</v>
      </c>
      <c r="E180" s="47" t="s">
        <v>278</v>
      </c>
      <c r="F180" s="48">
        <v>0.1</v>
      </c>
      <c r="G180" s="48">
        <v>2</v>
      </c>
      <c r="H180" s="119" t="s">
        <v>842</v>
      </c>
      <c r="I180" s="47">
        <v>1.197</v>
      </c>
      <c r="J180" s="46" t="s">
        <v>605</v>
      </c>
      <c r="K180" s="3"/>
    </row>
    <row r="181" spans="1:11" ht="27" customHeight="1">
      <c r="A181" s="47">
        <v>99</v>
      </c>
      <c r="B181" s="177" t="s">
        <v>109</v>
      </c>
      <c r="C181" s="177"/>
      <c r="D181" s="47" t="s">
        <v>33</v>
      </c>
      <c r="E181" s="47" t="s">
        <v>278</v>
      </c>
      <c r="F181" s="48">
        <v>0.1</v>
      </c>
      <c r="G181" s="48">
        <v>2</v>
      </c>
      <c r="H181" s="119" t="s">
        <v>842</v>
      </c>
      <c r="I181" s="47">
        <v>0.6</v>
      </c>
      <c r="J181" s="46" t="s">
        <v>605</v>
      </c>
      <c r="K181" s="3"/>
    </row>
    <row r="182" spans="1:11" ht="15">
      <c r="A182" s="201" t="s">
        <v>43</v>
      </c>
      <c r="B182" s="201"/>
      <c r="C182" s="201"/>
      <c r="D182" s="201"/>
      <c r="E182" s="201"/>
      <c r="F182" s="53">
        <v>2.6</v>
      </c>
      <c r="G182" s="53"/>
      <c r="H182" s="193"/>
      <c r="I182" s="49">
        <v>3.967</v>
      </c>
      <c r="J182" s="193"/>
      <c r="K182" s="233"/>
    </row>
    <row r="183" spans="1:11" ht="15">
      <c r="A183" s="201" t="s">
        <v>79</v>
      </c>
      <c r="B183" s="201"/>
      <c r="C183" s="201"/>
      <c r="D183" s="201"/>
      <c r="E183" s="201"/>
      <c r="F183" s="53"/>
      <c r="G183" s="53"/>
      <c r="H183" s="193"/>
      <c r="I183" s="47"/>
      <c r="J183" s="193"/>
      <c r="K183" s="233"/>
    </row>
    <row r="184" spans="1:11" ht="15">
      <c r="A184" s="201" t="s">
        <v>537</v>
      </c>
      <c r="B184" s="201"/>
      <c r="C184" s="201"/>
      <c r="D184" s="201"/>
      <c r="E184" s="201"/>
      <c r="F184" s="53">
        <v>2.6</v>
      </c>
      <c r="G184" s="53"/>
      <c r="H184" s="193"/>
      <c r="I184" s="49">
        <v>3.967</v>
      </c>
      <c r="J184" s="193"/>
      <c r="K184" s="233"/>
    </row>
    <row r="185" spans="1:11" ht="15">
      <c r="A185" s="227"/>
      <c r="B185" s="228"/>
      <c r="C185" s="228"/>
      <c r="D185" s="228"/>
      <c r="E185" s="228"/>
      <c r="F185" s="228"/>
      <c r="G185" s="228"/>
      <c r="H185" s="228"/>
      <c r="I185" s="228"/>
      <c r="J185" s="229"/>
      <c r="K185" s="233"/>
    </row>
    <row r="186" spans="1:11" ht="15.75">
      <c r="A186" s="202" t="s">
        <v>110</v>
      </c>
      <c r="B186" s="203"/>
      <c r="C186" s="203"/>
      <c r="D186" s="203"/>
      <c r="E186" s="203"/>
      <c r="F186" s="203"/>
      <c r="G186" s="203"/>
      <c r="H186" s="203"/>
      <c r="I186" s="203"/>
      <c r="J186" s="204"/>
      <c r="K186" s="233"/>
    </row>
    <row r="187" spans="1:11" ht="39" customHeight="1">
      <c r="A187" s="46">
        <v>100</v>
      </c>
      <c r="B187" s="194" t="s">
        <v>111</v>
      </c>
      <c r="C187" s="194"/>
      <c r="D187" s="46" t="s">
        <v>9</v>
      </c>
      <c r="E187" s="46" t="s">
        <v>277</v>
      </c>
      <c r="F187" s="59">
        <v>1.6</v>
      </c>
      <c r="G187" s="59">
        <v>2</v>
      </c>
      <c r="H187" s="115" t="s">
        <v>842</v>
      </c>
      <c r="I187" s="46">
        <v>1.14</v>
      </c>
      <c r="J187" s="46" t="s">
        <v>605</v>
      </c>
      <c r="K187" s="3"/>
    </row>
    <row r="188" spans="1:11" ht="49.5" customHeight="1">
      <c r="A188" s="47">
        <v>101</v>
      </c>
      <c r="B188" s="205" t="s">
        <v>416</v>
      </c>
      <c r="C188" s="205"/>
      <c r="D188" s="47" t="s">
        <v>18</v>
      </c>
      <c r="E188" s="47" t="s">
        <v>311</v>
      </c>
      <c r="F188" s="48">
        <v>0.97</v>
      </c>
      <c r="G188" s="48">
        <v>2</v>
      </c>
      <c r="H188" s="119" t="s">
        <v>842</v>
      </c>
      <c r="I188" s="47">
        <v>6.603</v>
      </c>
      <c r="J188" s="46" t="s">
        <v>605</v>
      </c>
      <c r="K188" s="9"/>
    </row>
    <row r="189" spans="1:11" ht="48" customHeight="1">
      <c r="A189" s="47">
        <v>102</v>
      </c>
      <c r="B189" s="205" t="s">
        <v>417</v>
      </c>
      <c r="C189" s="205"/>
      <c r="D189" s="47" t="s">
        <v>18</v>
      </c>
      <c r="E189" s="47" t="s">
        <v>311</v>
      </c>
      <c r="F189" s="48">
        <v>2.5</v>
      </c>
      <c r="G189" s="48">
        <v>2</v>
      </c>
      <c r="H189" s="119" t="s">
        <v>842</v>
      </c>
      <c r="I189" s="47">
        <v>0.243</v>
      </c>
      <c r="J189" s="46" t="s">
        <v>605</v>
      </c>
      <c r="K189" s="9"/>
    </row>
    <row r="190" spans="1:11" ht="27" customHeight="1">
      <c r="A190" s="47">
        <v>103</v>
      </c>
      <c r="B190" s="205" t="s">
        <v>422</v>
      </c>
      <c r="C190" s="205"/>
      <c r="D190" s="47" t="s">
        <v>29</v>
      </c>
      <c r="E190" s="47" t="s">
        <v>281</v>
      </c>
      <c r="F190" s="48">
        <v>3.405</v>
      </c>
      <c r="G190" s="48">
        <v>2</v>
      </c>
      <c r="H190" s="119" t="s">
        <v>842</v>
      </c>
      <c r="I190" s="47">
        <v>0.63</v>
      </c>
      <c r="J190" s="46" t="s">
        <v>605</v>
      </c>
      <c r="K190" s="9"/>
    </row>
    <row r="191" spans="1:11" ht="27" customHeight="1">
      <c r="A191" s="47">
        <v>104</v>
      </c>
      <c r="B191" s="205" t="s">
        <v>423</v>
      </c>
      <c r="C191" s="205"/>
      <c r="D191" s="47" t="s">
        <v>29</v>
      </c>
      <c r="E191" s="47" t="s">
        <v>281</v>
      </c>
      <c r="F191" s="48">
        <v>3.405</v>
      </c>
      <c r="G191" s="48">
        <v>2</v>
      </c>
      <c r="H191" s="119" t="s">
        <v>842</v>
      </c>
      <c r="I191" s="47">
        <v>1.8</v>
      </c>
      <c r="J191" s="46" t="s">
        <v>605</v>
      </c>
      <c r="K191" s="9"/>
    </row>
    <row r="192" spans="1:11" ht="36" customHeight="1">
      <c r="A192" s="47">
        <v>105</v>
      </c>
      <c r="B192" s="178" t="s">
        <v>524</v>
      </c>
      <c r="C192" s="179"/>
      <c r="D192" s="47" t="s">
        <v>426</v>
      </c>
      <c r="E192" s="47" t="s">
        <v>311</v>
      </c>
      <c r="F192" s="48">
        <v>12</v>
      </c>
      <c r="G192" s="48">
        <v>2</v>
      </c>
      <c r="H192" s="119" t="s">
        <v>842</v>
      </c>
      <c r="I192" s="47">
        <v>0.552</v>
      </c>
      <c r="J192" s="46" t="s">
        <v>605</v>
      </c>
      <c r="K192" s="9"/>
    </row>
    <row r="193" spans="1:11" ht="15">
      <c r="A193" s="201" t="s">
        <v>43</v>
      </c>
      <c r="B193" s="201"/>
      <c r="C193" s="201"/>
      <c r="D193" s="201"/>
      <c r="E193" s="201"/>
      <c r="F193" s="53">
        <f>F187+F188+F189+F190+F191+F192</f>
        <v>23.88</v>
      </c>
      <c r="G193" s="53"/>
      <c r="H193" s="193"/>
      <c r="I193" s="49">
        <v>10.968</v>
      </c>
      <c r="J193" s="193"/>
      <c r="K193" s="233"/>
    </row>
    <row r="194" spans="1:11" ht="15">
      <c r="A194" s="201" t="s">
        <v>79</v>
      </c>
      <c r="B194" s="201"/>
      <c r="C194" s="201"/>
      <c r="D194" s="201"/>
      <c r="E194" s="201"/>
      <c r="F194" s="53"/>
      <c r="G194" s="53"/>
      <c r="H194" s="193"/>
      <c r="I194" s="49"/>
      <c r="J194" s="193"/>
      <c r="K194" s="233"/>
    </row>
    <row r="195" spans="1:11" ht="15">
      <c r="A195" s="201" t="s">
        <v>537</v>
      </c>
      <c r="B195" s="201"/>
      <c r="C195" s="201"/>
      <c r="D195" s="201"/>
      <c r="E195" s="201"/>
      <c r="F195" s="53">
        <v>23.88</v>
      </c>
      <c r="G195" s="53"/>
      <c r="H195" s="193"/>
      <c r="I195" s="49">
        <v>10.968</v>
      </c>
      <c r="J195" s="193"/>
      <c r="K195" s="233"/>
    </row>
    <row r="196" spans="1:11" ht="15">
      <c r="A196" s="259"/>
      <c r="B196" s="260"/>
      <c r="C196" s="260"/>
      <c r="D196" s="260"/>
      <c r="E196" s="260"/>
      <c r="F196" s="260"/>
      <c r="G196" s="260"/>
      <c r="H196" s="260"/>
      <c r="I196" s="260"/>
      <c r="J196" s="261"/>
      <c r="K196" s="233"/>
    </row>
    <row r="197" spans="1:11" ht="15" customHeight="1">
      <c r="A197" s="202" t="s">
        <v>112</v>
      </c>
      <c r="B197" s="203"/>
      <c r="C197" s="203"/>
      <c r="D197" s="203"/>
      <c r="E197" s="203"/>
      <c r="F197" s="203"/>
      <c r="G197" s="203"/>
      <c r="H197" s="203"/>
      <c r="I197" s="203"/>
      <c r="J197" s="204"/>
      <c r="K197" s="233"/>
    </row>
    <row r="198" spans="1:11" ht="27.75" customHeight="1">
      <c r="A198" s="180">
        <v>106</v>
      </c>
      <c r="B198" s="183" t="s">
        <v>113</v>
      </c>
      <c r="C198" s="184"/>
      <c r="D198" s="180" t="s">
        <v>62</v>
      </c>
      <c r="E198" s="180" t="s">
        <v>310</v>
      </c>
      <c r="F198" s="175">
        <v>32</v>
      </c>
      <c r="G198" s="121">
        <v>2</v>
      </c>
      <c r="H198" s="119" t="s">
        <v>842</v>
      </c>
      <c r="I198" s="46">
        <v>0.105</v>
      </c>
      <c r="J198" s="46" t="s">
        <v>610</v>
      </c>
      <c r="K198" s="9"/>
    </row>
    <row r="199" spans="1:11" ht="25.5" customHeight="1">
      <c r="A199" s="182"/>
      <c r="B199" s="185"/>
      <c r="C199" s="186"/>
      <c r="D199" s="182"/>
      <c r="E199" s="182"/>
      <c r="F199" s="176"/>
      <c r="G199" s="121">
        <v>1</v>
      </c>
      <c r="H199" s="120" t="s">
        <v>843</v>
      </c>
      <c r="I199" s="60">
        <v>39.2</v>
      </c>
      <c r="J199" s="46" t="s">
        <v>672</v>
      </c>
      <c r="K199" s="37"/>
    </row>
    <row r="200" spans="1:11" ht="27" customHeight="1">
      <c r="A200" s="47">
        <v>107</v>
      </c>
      <c r="B200" s="177" t="s">
        <v>308</v>
      </c>
      <c r="C200" s="177"/>
      <c r="D200" s="47" t="s">
        <v>114</v>
      </c>
      <c r="E200" s="47" t="s">
        <v>311</v>
      </c>
      <c r="F200" s="48" t="s">
        <v>50</v>
      </c>
      <c r="G200" s="48">
        <v>2</v>
      </c>
      <c r="H200" s="119" t="s">
        <v>842</v>
      </c>
      <c r="I200" s="47">
        <v>0.756</v>
      </c>
      <c r="J200" s="47" t="s">
        <v>605</v>
      </c>
      <c r="K200" s="9"/>
    </row>
    <row r="201" spans="1:11" ht="27" customHeight="1">
      <c r="A201" s="47">
        <v>108</v>
      </c>
      <c r="B201" s="177" t="s">
        <v>309</v>
      </c>
      <c r="C201" s="177"/>
      <c r="D201" s="47" t="s">
        <v>114</v>
      </c>
      <c r="E201" s="47" t="s">
        <v>311</v>
      </c>
      <c r="F201" s="48" t="s">
        <v>50</v>
      </c>
      <c r="G201" s="48">
        <v>2</v>
      </c>
      <c r="H201" s="119" t="s">
        <v>842</v>
      </c>
      <c r="I201" s="47">
        <v>1.125</v>
      </c>
      <c r="J201" s="47" t="s">
        <v>605</v>
      </c>
      <c r="K201" s="9"/>
    </row>
    <row r="202" spans="1:11" ht="27" customHeight="1">
      <c r="A202" s="47">
        <v>109</v>
      </c>
      <c r="B202" s="177" t="s">
        <v>115</v>
      </c>
      <c r="C202" s="177"/>
      <c r="D202" s="47" t="s">
        <v>114</v>
      </c>
      <c r="E202" s="47" t="s">
        <v>311</v>
      </c>
      <c r="F202" s="48" t="s">
        <v>50</v>
      </c>
      <c r="G202" s="48">
        <v>2</v>
      </c>
      <c r="H202" s="119" t="s">
        <v>842</v>
      </c>
      <c r="I202" s="47">
        <v>0.279</v>
      </c>
      <c r="J202" s="47" t="s">
        <v>605</v>
      </c>
      <c r="K202" s="9"/>
    </row>
    <row r="203" spans="1:11" ht="27" customHeight="1">
      <c r="A203" s="47">
        <v>110</v>
      </c>
      <c r="B203" s="177" t="s">
        <v>116</v>
      </c>
      <c r="C203" s="177"/>
      <c r="D203" s="47" t="s">
        <v>24</v>
      </c>
      <c r="E203" s="47" t="s">
        <v>311</v>
      </c>
      <c r="F203" s="48" t="s">
        <v>50</v>
      </c>
      <c r="G203" s="48">
        <v>2</v>
      </c>
      <c r="H203" s="119" t="s">
        <v>842</v>
      </c>
      <c r="I203" s="47">
        <v>0.071</v>
      </c>
      <c r="J203" s="47" t="s">
        <v>605</v>
      </c>
      <c r="K203" s="3"/>
    </row>
    <row r="204" spans="1:11" ht="27" customHeight="1">
      <c r="A204" s="47">
        <v>111</v>
      </c>
      <c r="B204" s="178" t="s">
        <v>525</v>
      </c>
      <c r="C204" s="179"/>
      <c r="D204" s="47" t="s">
        <v>426</v>
      </c>
      <c r="E204" s="47" t="s">
        <v>311</v>
      </c>
      <c r="F204" s="48" t="s">
        <v>50</v>
      </c>
      <c r="G204" s="48">
        <v>2</v>
      </c>
      <c r="H204" s="119" t="s">
        <v>842</v>
      </c>
      <c r="I204" s="47">
        <v>0.105</v>
      </c>
      <c r="J204" s="47" t="s">
        <v>605</v>
      </c>
      <c r="K204" s="3"/>
    </row>
    <row r="205" spans="1:11" ht="15">
      <c r="A205" s="201" t="s">
        <v>43</v>
      </c>
      <c r="B205" s="201"/>
      <c r="C205" s="201"/>
      <c r="D205" s="201"/>
      <c r="E205" s="201"/>
      <c r="F205" s="53">
        <v>32</v>
      </c>
      <c r="G205" s="53"/>
      <c r="H205" s="180"/>
      <c r="I205" s="49">
        <f>I207+I208</f>
        <v>41.641000000000005</v>
      </c>
      <c r="J205" s="180"/>
      <c r="K205" s="233"/>
    </row>
    <row r="206" spans="1:11" ht="15">
      <c r="A206" s="201" t="s">
        <v>79</v>
      </c>
      <c r="B206" s="201"/>
      <c r="C206" s="201"/>
      <c r="D206" s="201"/>
      <c r="E206" s="201"/>
      <c r="F206" s="53"/>
      <c r="G206" s="53"/>
      <c r="H206" s="181"/>
      <c r="I206" s="47"/>
      <c r="J206" s="181"/>
      <c r="K206" s="233"/>
    </row>
    <row r="207" spans="1:11" ht="15">
      <c r="A207" s="237" t="s">
        <v>45</v>
      </c>
      <c r="B207" s="237"/>
      <c r="C207" s="237"/>
      <c r="D207" s="237"/>
      <c r="E207" s="237"/>
      <c r="F207" s="57">
        <v>32</v>
      </c>
      <c r="G207" s="57"/>
      <c r="H207" s="181"/>
      <c r="I207" s="58">
        <v>39.2</v>
      </c>
      <c r="J207" s="181"/>
      <c r="K207" s="233"/>
    </row>
    <row r="208" spans="1:11" ht="15">
      <c r="A208" s="287" t="s">
        <v>682</v>
      </c>
      <c r="B208" s="288"/>
      <c r="C208" s="288"/>
      <c r="D208" s="288"/>
      <c r="E208" s="289"/>
      <c r="F208" s="53"/>
      <c r="G208" s="53"/>
      <c r="H208" s="182"/>
      <c r="I208" s="49">
        <v>2.441</v>
      </c>
      <c r="J208" s="182"/>
      <c r="K208" s="37"/>
    </row>
    <row r="209" spans="1:11" ht="15">
      <c r="A209" s="244"/>
      <c r="B209" s="290"/>
      <c r="C209" s="290"/>
      <c r="D209" s="290"/>
      <c r="E209" s="290"/>
      <c r="F209" s="290"/>
      <c r="G209" s="290"/>
      <c r="H209" s="290"/>
      <c r="I209" s="290"/>
      <c r="J209" s="245"/>
      <c r="K209" s="233"/>
    </row>
    <row r="210" spans="1:11" ht="15.75" customHeight="1">
      <c r="A210" s="202" t="s">
        <v>117</v>
      </c>
      <c r="B210" s="203"/>
      <c r="C210" s="203"/>
      <c r="D210" s="203"/>
      <c r="E210" s="203"/>
      <c r="F210" s="203"/>
      <c r="G210" s="203"/>
      <c r="H210" s="203"/>
      <c r="I210" s="203"/>
      <c r="J210" s="204"/>
      <c r="K210" s="233"/>
    </row>
    <row r="211" spans="1:11" ht="72" customHeight="1">
      <c r="A211" s="180">
        <v>112</v>
      </c>
      <c r="B211" s="194" t="s">
        <v>611</v>
      </c>
      <c r="C211" s="194"/>
      <c r="D211" s="180" t="s">
        <v>59</v>
      </c>
      <c r="E211" s="180" t="s">
        <v>287</v>
      </c>
      <c r="F211" s="175">
        <v>0.8</v>
      </c>
      <c r="G211" s="175">
        <v>2</v>
      </c>
      <c r="H211" s="180" t="s">
        <v>844</v>
      </c>
      <c r="I211" s="180">
        <v>0.48</v>
      </c>
      <c r="J211" s="46" t="s">
        <v>736</v>
      </c>
      <c r="K211" s="3"/>
    </row>
    <row r="212" spans="1:11" ht="39.75" customHeight="1">
      <c r="A212" s="182"/>
      <c r="B212" s="194" t="s">
        <v>612</v>
      </c>
      <c r="C212" s="194"/>
      <c r="D212" s="182"/>
      <c r="E212" s="182"/>
      <c r="F212" s="176"/>
      <c r="G212" s="176"/>
      <c r="H212" s="182"/>
      <c r="I212" s="182"/>
      <c r="J212" s="46" t="s">
        <v>613</v>
      </c>
      <c r="K212" s="3"/>
    </row>
    <row r="213" spans="1:11" ht="27" customHeight="1">
      <c r="A213" s="47">
        <v>113</v>
      </c>
      <c r="B213" s="177" t="s">
        <v>312</v>
      </c>
      <c r="C213" s="177"/>
      <c r="D213" s="47" t="s">
        <v>33</v>
      </c>
      <c r="E213" s="47" t="s">
        <v>278</v>
      </c>
      <c r="F213" s="48">
        <v>1.2</v>
      </c>
      <c r="G213" s="48">
        <v>2</v>
      </c>
      <c r="H213" s="119" t="s">
        <v>844</v>
      </c>
      <c r="I213" s="47">
        <v>1.237</v>
      </c>
      <c r="J213" s="47" t="s">
        <v>610</v>
      </c>
      <c r="K213" s="3"/>
    </row>
    <row r="214" spans="1:11" ht="15" customHeight="1">
      <c r="A214" s="47">
        <v>114</v>
      </c>
      <c r="B214" s="177" t="s">
        <v>82</v>
      </c>
      <c r="C214" s="177"/>
      <c r="D214" s="47" t="s">
        <v>33</v>
      </c>
      <c r="E214" s="47" t="s">
        <v>60</v>
      </c>
      <c r="F214" s="48">
        <v>2</v>
      </c>
      <c r="G214" s="48">
        <v>2</v>
      </c>
      <c r="H214" s="119" t="s">
        <v>844</v>
      </c>
      <c r="I214" s="47">
        <v>1.8</v>
      </c>
      <c r="J214" s="47" t="s">
        <v>605</v>
      </c>
      <c r="K214" s="3"/>
    </row>
    <row r="215" spans="1:11" s="42" customFormat="1" ht="58.5" customHeight="1">
      <c r="A215" s="47">
        <v>115</v>
      </c>
      <c r="B215" s="223" t="s">
        <v>440</v>
      </c>
      <c r="C215" s="224"/>
      <c r="D215" s="47" t="s">
        <v>426</v>
      </c>
      <c r="E215" s="47" t="s">
        <v>281</v>
      </c>
      <c r="F215" s="48">
        <v>0.8</v>
      </c>
      <c r="G215" s="48">
        <v>2</v>
      </c>
      <c r="H215" s="119" t="s">
        <v>844</v>
      </c>
      <c r="I215" s="47" t="s">
        <v>50</v>
      </c>
      <c r="J215" s="47" t="s">
        <v>826</v>
      </c>
      <c r="K215" s="43"/>
    </row>
    <row r="216" spans="1:11" ht="27" customHeight="1">
      <c r="A216" s="47">
        <v>116</v>
      </c>
      <c r="B216" s="223" t="s">
        <v>441</v>
      </c>
      <c r="C216" s="224"/>
      <c r="D216" s="47" t="s">
        <v>426</v>
      </c>
      <c r="E216" s="47" t="s">
        <v>275</v>
      </c>
      <c r="F216" s="48">
        <v>0.5</v>
      </c>
      <c r="G216" s="48">
        <v>2</v>
      </c>
      <c r="H216" s="119" t="s">
        <v>844</v>
      </c>
      <c r="I216" s="47" t="s">
        <v>50</v>
      </c>
      <c r="J216" s="47" t="s">
        <v>683</v>
      </c>
      <c r="K216" s="3"/>
    </row>
    <row r="217" spans="1:11" ht="15">
      <c r="A217" s="201" t="s">
        <v>43</v>
      </c>
      <c r="B217" s="201"/>
      <c r="C217" s="201"/>
      <c r="D217" s="201"/>
      <c r="E217" s="201"/>
      <c r="F217" s="53">
        <f>F211+F213+F214+F215+F216</f>
        <v>5.3</v>
      </c>
      <c r="G217" s="53"/>
      <c r="H217" s="193"/>
      <c r="I217" s="54">
        <f>SUM(I211:I216)</f>
        <v>3.5170000000000003</v>
      </c>
      <c r="J217" s="193"/>
      <c r="K217" s="233"/>
    </row>
    <row r="218" spans="1:11" ht="15">
      <c r="A218" s="201" t="s">
        <v>79</v>
      </c>
      <c r="B218" s="201"/>
      <c r="C218" s="201"/>
      <c r="D218" s="201"/>
      <c r="E218" s="201"/>
      <c r="F218" s="53"/>
      <c r="G218" s="53"/>
      <c r="H218" s="193"/>
      <c r="I218" s="54"/>
      <c r="J218" s="193"/>
      <c r="K218" s="233"/>
    </row>
    <row r="219" spans="1:11" ht="15">
      <c r="A219" s="201" t="s">
        <v>537</v>
      </c>
      <c r="B219" s="201"/>
      <c r="C219" s="201"/>
      <c r="D219" s="201"/>
      <c r="E219" s="201"/>
      <c r="F219" s="53">
        <v>5.3</v>
      </c>
      <c r="G219" s="53"/>
      <c r="H219" s="193"/>
      <c r="I219" s="54">
        <v>3.517</v>
      </c>
      <c r="J219" s="193"/>
      <c r="K219" s="233"/>
    </row>
    <row r="220" spans="1:11" ht="15">
      <c r="A220" s="207"/>
      <c r="B220" s="208"/>
      <c r="C220" s="208"/>
      <c r="D220" s="208"/>
      <c r="E220" s="208"/>
      <c r="F220" s="208"/>
      <c r="G220" s="208"/>
      <c r="H220" s="208"/>
      <c r="I220" s="208"/>
      <c r="J220" s="209"/>
      <c r="K220" s="233"/>
    </row>
    <row r="221" spans="1:11" ht="15.75">
      <c r="A221" s="202" t="s">
        <v>118</v>
      </c>
      <c r="B221" s="203"/>
      <c r="C221" s="203"/>
      <c r="D221" s="203"/>
      <c r="E221" s="203"/>
      <c r="F221" s="203"/>
      <c r="G221" s="203"/>
      <c r="H221" s="203"/>
      <c r="I221" s="203"/>
      <c r="J221" s="204"/>
      <c r="K221" s="233"/>
    </row>
    <row r="222" spans="1:11" ht="51" customHeight="1">
      <c r="A222" s="46">
        <v>117</v>
      </c>
      <c r="B222" s="194" t="s">
        <v>315</v>
      </c>
      <c r="C222" s="194"/>
      <c r="D222" s="63" t="s">
        <v>9</v>
      </c>
      <c r="E222" s="46" t="s">
        <v>313</v>
      </c>
      <c r="F222" s="59">
        <v>37</v>
      </c>
      <c r="G222" s="59">
        <v>1</v>
      </c>
      <c r="H222" s="117" t="s">
        <v>843</v>
      </c>
      <c r="I222" s="60">
        <v>24.75</v>
      </c>
      <c r="J222" s="46" t="s">
        <v>605</v>
      </c>
      <c r="K222" s="9"/>
    </row>
    <row r="223" spans="1:11" ht="38.25" customHeight="1">
      <c r="A223" s="47">
        <v>118</v>
      </c>
      <c r="B223" s="195" t="s">
        <v>119</v>
      </c>
      <c r="C223" s="195"/>
      <c r="D223" s="47" t="s">
        <v>17</v>
      </c>
      <c r="E223" s="47" t="s">
        <v>314</v>
      </c>
      <c r="F223" s="48">
        <v>3</v>
      </c>
      <c r="G223" s="48">
        <v>2</v>
      </c>
      <c r="H223" s="119" t="s">
        <v>842</v>
      </c>
      <c r="I223" s="47">
        <v>3</v>
      </c>
      <c r="J223" s="129" t="s">
        <v>857</v>
      </c>
      <c r="K223" s="9"/>
    </row>
    <row r="224" spans="1:11" ht="38.25" customHeight="1">
      <c r="A224" s="50">
        <v>119</v>
      </c>
      <c r="B224" s="178" t="s">
        <v>316</v>
      </c>
      <c r="C224" s="179"/>
      <c r="D224" s="50" t="s">
        <v>120</v>
      </c>
      <c r="E224" s="50" t="s">
        <v>121</v>
      </c>
      <c r="F224" s="51">
        <v>1</v>
      </c>
      <c r="G224" s="48">
        <v>2</v>
      </c>
      <c r="H224" s="114" t="s">
        <v>842</v>
      </c>
      <c r="I224" s="47">
        <v>2</v>
      </c>
      <c r="J224" s="129" t="s">
        <v>857</v>
      </c>
      <c r="K224" s="15"/>
    </row>
    <row r="225" spans="1:11" ht="15">
      <c r="A225" s="201" t="s">
        <v>43</v>
      </c>
      <c r="B225" s="201"/>
      <c r="C225" s="201"/>
      <c r="D225" s="201"/>
      <c r="E225" s="201"/>
      <c r="F225" s="53">
        <v>41</v>
      </c>
      <c r="G225" s="53"/>
      <c r="H225" s="193"/>
      <c r="I225" s="49">
        <v>29.75</v>
      </c>
      <c r="J225" s="193"/>
      <c r="K225" s="233"/>
    </row>
    <row r="226" spans="1:11" ht="15">
      <c r="A226" s="201" t="s">
        <v>79</v>
      </c>
      <c r="B226" s="201"/>
      <c r="C226" s="201"/>
      <c r="D226" s="201"/>
      <c r="E226" s="201"/>
      <c r="F226" s="53"/>
      <c r="G226" s="53"/>
      <c r="H226" s="193"/>
      <c r="I226" s="47"/>
      <c r="J226" s="193"/>
      <c r="K226" s="233"/>
    </row>
    <row r="227" spans="1:11" ht="15">
      <c r="A227" s="201" t="s">
        <v>537</v>
      </c>
      <c r="B227" s="201"/>
      <c r="C227" s="201"/>
      <c r="D227" s="201"/>
      <c r="E227" s="201"/>
      <c r="F227" s="53">
        <v>4</v>
      </c>
      <c r="G227" s="53"/>
      <c r="H227" s="193"/>
      <c r="I227" s="49">
        <v>5</v>
      </c>
      <c r="J227" s="193"/>
      <c r="K227" s="233"/>
    </row>
    <row r="228" spans="1:11" ht="15">
      <c r="A228" s="237" t="s">
        <v>546</v>
      </c>
      <c r="B228" s="237"/>
      <c r="C228" s="237"/>
      <c r="D228" s="237"/>
      <c r="E228" s="237"/>
      <c r="F228" s="57">
        <v>37</v>
      </c>
      <c r="G228" s="57"/>
      <c r="H228" s="180"/>
      <c r="I228" s="58">
        <v>24.75</v>
      </c>
      <c r="J228" s="180"/>
      <c r="K228" s="233"/>
    </row>
    <row r="229" spans="1:11" ht="15">
      <c r="A229" s="207"/>
      <c r="B229" s="208"/>
      <c r="C229" s="208"/>
      <c r="D229" s="208"/>
      <c r="E229" s="208"/>
      <c r="F229" s="208"/>
      <c r="G229" s="208"/>
      <c r="H229" s="208"/>
      <c r="I229" s="208"/>
      <c r="J229" s="209"/>
      <c r="K229" s="233"/>
    </row>
    <row r="230" spans="1:11" ht="15.75">
      <c r="A230" s="202" t="s">
        <v>122</v>
      </c>
      <c r="B230" s="203"/>
      <c r="C230" s="203"/>
      <c r="D230" s="203"/>
      <c r="E230" s="203"/>
      <c r="F230" s="203"/>
      <c r="G230" s="203"/>
      <c r="H230" s="203"/>
      <c r="I230" s="203"/>
      <c r="J230" s="204"/>
      <c r="K230" s="233"/>
    </row>
    <row r="231" spans="1:11" ht="51" customHeight="1">
      <c r="A231" s="46">
        <v>120</v>
      </c>
      <c r="B231" s="194" t="s">
        <v>123</v>
      </c>
      <c r="C231" s="194"/>
      <c r="D231" s="46" t="s">
        <v>9</v>
      </c>
      <c r="E231" s="46" t="s">
        <v>317</v>
      </c>
      <c r="F231" s="59">
        <v>0.5</v>
      </c>
      <c r="G231" s="59">
        <v>2</v>
      </c>
      <c r="H231" s="115" t="s">
        <v>842</v>
      </c>
      <c r="I231" s="46">
        <v>0.13</v>
      </c>
      <c r="J231" s="46" t="s">
        <v>605</v>
      </c>
      <c r="K231" s="9"/>
    </row>
    <row r="232" spans="1:11" ht="51" customHeight="1">
      <c r="A232" s="47">
        <v>121</v>
      </c>
      <c r="B232" s="195" t="s">
        <v>124</v>
      </c>
      <c r="C232" s="195"/>
      <c r="D232" s="47" t="s">
        <v>9</v>
      </c>
      <c r="E232" s="47" t="s">
        <v>317</v>
      </c>
      <c r="F232" s="48">
        <v>1.5</v>
      </c>
      <c r="G232" s="48">
        <v>2</v>
      </c>
      <c r="H232" s="119" t="s">
        <v>842</v>
      </c>
      <c r="I232" s="47">
        <v>0.13</v>
      </c>
      <c r="J232" s="46" t="s">
        <v>605</v>
      </c>
      <c r="K232" s="9"/>
    </row>
    <row r="233" spans="1:11" ht="51" customHeight="1">
      <c r="A233" s="47">
        <v>122</v>
      </c>
      <c r="B233" s="195" t="s">
        <v>318</v>
      </c>
      <c r="C233" s="195"/>
      <c r="D233" s="47" t="s">
        <v>9</v>
      </c>
      <c r="E233" s="47" t="s">
        <v>317</v>
      </c>
      <c r="F233" s="48">
        <v>1.5</v>
      </c>
      <c r="G233" s="48">
        <v>2</v>
      </c>
      <c r="H233" s="119" t="s">
        <v>842</v>
      </c>
      <c r="I233" s="47">
        <v>0.13</v>
      </c>
      <c r="J233" s="46" t="s">
        <v>605</v>
      </c>
      <c r="K233" s="9"/>
    </row>
    <row r="234" spans="1:11" ht="38.25" customHeight="1">
      <c r="A234" s="47">
        <v>123</v>
      </c>
      <c r="B234" s="195" t="s">
        <v>125</v>
      </c>
      <c r="C234" s="195"/>
      <c r="D234" s="47" t="s">
        <v>9</v>
      </c>
      <c r="E234" s="47" t="s">
        <v>311</v>
      </c>
      <c r="F234" s="48">
        <v>1.5</v>
      </c>
      <c r="G234" s="48">
        <v>2</v>
      </c>
      <c r="H234" s="119" t="s">
        <v>842</v>
      </c>
      <c r="I234" s="47">
        <v>1.4</v>
      </c>
      <c r="J234" s="47" t="s">
        <v>672</v>
      </c>
      <c r="K234" s="3"/>
    </row>
    <row r="235" spans="1:11" ht="51" customHeight="1">
      <c r="A235" s="47">
        <v>124</v>
      </c>
      <c r="B235" s="195" t="s">
        <v>126</v>
      </c>
      <c r="C235" s="195"/>
      <c r="D235" s="47" t="s">
        <v>29</v>
      </c>
      <c r="E235" s="47" t="s">
        <v>319</v>
      </c>
      <c r="F235" s="48">
        <v>0.5</v>
      </c>
      <c r="G235" s="48">
        <v>2</v>
      </c>
      <c r="H235" s="119" t="s">
        <v>842</v>
      </c>
      <c r="I235" s="47">
        <v>0.26</v>
      </c>
      <c r="J235" s="46" t="s">
        <v>605</v>
      </c>
      <c r="K235" s="9"/>
    </row>
    <row r="236" spans="1:11" ht="51" customHeight="1">
      <c r="A236" s="47">
        <v>125</v>
      </c>
      <c r="B236" s="195" t="s">
        <v>320</v>
      </c>
      <c r="C236" s="195"/>
      <c r="D236" s="47" t="s">
        <v>29</v>
      </c>
      <c r="E236" s="47" t="s">
        <v>319</v>
      </c>
      <c r="F236" s="48">
        <v>0.5</v>
      </c>
      <c r="G236" s="48">
        <v>2</v>
      </c>
      <c r="H236" s="119" t="s">
        <v>842</v>
      </c>
      <c r="I236" s="47">
        <v>0.26</v>
      </c>
      <c r="J236" s="46" t="s">
        <v>605</v>
      </c>
      <c r="K236" s="9"/>
    </row>
    <row r="237" spans="1:11" ht="50.25" customHeight="1">
      <c r="A237" s="47">
        <v>126</v>
      </c>
      <c r="B237" s="195" t="s">
        <v>321</v>
      </c>
      <c r="C237" s="195"/>
      <c r="D237" s="47" t="s">
        <v>29</v>
      </c>
      <c r="E237" s="47" t="s">
        <v>319</v>
      </c>
      <c r="F237" s="48">
        <v>0.5</v>
      </c>
      <c r="G237" s="48">
        <v>2</v>
      </c>
      <c r="H237" s="119" t="s">
        <v>842</v>
      </c>
      <c r="I237" s="47">
        <v>0.13</v>
      </c>
      <c r="J237" s="46" t="s">
        <v>605</v>
      </c>
      <c r="K237" s="9"/>
    </row>
    <row r="238" spans="1:11" ht="15">
      <c r="A238" s="201" t="s">
        <v>43</v>
      </c>
      <c r="B238" s="201"/>
      <c r="C238" s="201"/>
      <c r="D238" s="201"/>
      <c r="E238" s="201"/>
      <c r="F238" s="53">
        <f>F231+F232+F233+F234+F235+F236+F237</f>
        <v>6.5</v>
      </c>
      <c r="G238" s="53"/>
      <c r="H238" s="193"/>
      <c r="I238" s="49">
        <f>SUM(I231:I237)</f>
        <v>2.4399999999999995</v>
      </c>
      <c r="J238" s="193"/>
      <c r="K238" s="233"/>
    </row>
    <row r="239" spans="1:11" ht="15">
      <c r="A239" s="201" t="s">
        <v>79</v>
      </c>
      <c r="B239" s="201"/>
      <c r="C239" s="201"/>
      <c r="D239" s="201"/>
      <c r="E239" s="201"/>
      <c r="F239" s="53"/>
      <c r="G239" s="53"/>
      <c r="H239" s="193"/>
      <c r="I239" s="49"/>
      <c r="J239" s="193"/>
      <c r="K239" s="233"/>
    </row>
    <row r="240" spans="1:11" ht="15">
      <c r="A240" s="237" t="s">
        <v>537</v>
      </c>
      <c r="B240" s="237"/>
      <c r="C240" s="237"/>
      <c r="D240" s="237"/>
      <c r="E240" s="237"/>
      <c r="F240" s="57">
        <v>6.5</v>
      </c>
      <c r="G240" s="57"/>
      <c r="H240" s="180"/>
      <c r="I240" s="58">
        <v>2.44</v>
      </c>
      <c r="J240" s="180"/>
      <c r="K240" s="233"/>
    </row>
    <row r="241" spans="1:11" ht="15">
      <c r="A241" s="239" t="s">
        <v>127</v>
      </c>
      <c r="B241" s="240"/>
      <c r="C241" s="240"/>
      <c r="D241" s="240"/>
      <c r="E241" s="240"/>
      <c r="F241" s="240"/>
      <c r="G241" s="240"/>
      <c r="H241" s="240"/>
      <c r="I241" s="240"/>
      <c r="J241" s="241"/>
      <c r="K241" s="233"/>
    </row>
    <row r="242" spans="1:11" ht="15.75">
      <c r="A242" s="202" t="s">
        <v>407</v>
      </c>
      <c r="B242" s="203"/>
      <c r="C242" s="203"/>
      <c r="D242" s="203"/>
      <c r="E242" s="203"/>
      <c r="F242" s="203"/>
      <c r="G242" s="203"/>
      <c r="H242" s="203"/>
      <c r="I242" s="203"/>
      <c r="J242" s="204"/>
      <c r="K242" s="233"/>
    </row>
    <row r="243" spans="1:11" ht="27" customHeight="1">
      <c r="A243" s="62">
        <v>127</v>
      </c>
      <c r="B243" s="178" t="s">
        <v>408</v>
      </c>
      <c r="C243" s="179"/>
      <c r="D243" s="47" t="s">
        <v>9</v>
      </c>
      <c r="E243" s="47" t="s">
        <v>409</v>
      </c>
      <c r="F243" s="47" t="s">
        <v>50</v>
      </c>
      <c r="G243" s="47">
        <v>2</v>
      </c>
      <c r="H243" s="119" t="s">
        <v>842</v>
      </c>
      <c r="I243" s="47" t="s">
        <v>50</v>
      </c>
      <c r="J243" s="47" t="s">
        <v>605</v>
      </c>
      <c r="K243" s="233"/>
    </row>
    <row r="244" spans="1:11" ht="27.75" customHeight="1">
      <c r="A244" s="62">
        <v>128</v>
      </c>
      <c r="B244" s="205" t="s">
        <v>410</v>
      </c>
      <c r="C244" s="205"/>
      <c r="D244" s="47" t="s">
        <v>9</v>
      </c>
      <c r="E244" s="47" t="s">
        <v>409</v>
      </c>
      <c r="F244" s="47" t="s">
        <v>50</v>
      </c>
      <c r="G244" s="47">
        <v>2</v>
      </c>
      <c r="H244" s="119" t="s">
        <v>842</v>
      </c>
      <c r="I244" s="47" t="s">
        <v>50</v>
      </c>
      <c r="J244" s="47" t="s">
        <v>605</v>
      </c>
      <c r="K244" s="233"/>
    </row>
    <row r="245" spans="1:11" ht="27" customHeight="1">
      <c r="A245" s="62">
        <v>129</v>
      </c>
      <c r="B245" s="205" t="s">
        <v>411</v>
      </c>
      <c r="C245" s="205"/>
      <c r="D245" s="47" t="s">
        <v>9</v>
      </c>
      <c r="E245" s="47" t="s">
        <v>409</v>
      </c>
      <c r="F245" s="47" t="s">
        <v>50</v>
      </c>
      <c r="G245" s="47">
        <v>2</v>
      </c>
      <c r="H245" s="119" t="s">
        <v>842</v>
      </c>
      <c r="I245" s="47" t="s">
        <v>50</v>
      </c>
      <c r="J245" s="47" t="s">
        <v>605</v>
      </c>
      <c r="K245" s="233"/>
    </row>
    <row r="246" spans="1:11" ht="27" customHeight="1">
      <c r="A246" s="62">
        <v>130</v>
      </c>
      <c r="B246" s="205" t="s">
        <v>412</v>
      </c>
      <c r="C246" s="205"/>
      <c r="D246" s="47" t="s">
        <v>9</v>
      </c>
      <c r="E246" s="47" t="s">
        <v>409</v>
      </c>
      <c r="F246" s="47" t="s">
        <v>50</v>
      </c>
      <c r="G246" s="47">
        <v>2</v>
      </c>
      <c r="H246" s="119" t="s">
        <v>842</v>
      </c>
      <c r="I246" s="47" t="s">
        <v>50</v>
      </c>
      <c r="J246" s="47" t="s">
        <v>605</v>
      </c>
      <c r="K246" s="233"/>
    </row>
    <row r="247" spans="1:11" ht="15">
      <c r="A247" s="65"/>
      <c r="B247" s="66"/>
      <c r="C247" s="66"/>
      <c r="D247" s="66"/>
      <c r="E247" s="66"/>
      <c r="F247" s="66"/>
      <c r="G247" s="66"/>
      <c r="H247" s="66"/>
      <c r="I247" s="66"/>
      <c r="J247" s="67"/>
      <c r="K247" s="233"/>
    </row>
    <row r="248" spans="1:11" ht="15" customHeight="1">
      <c r="A248" s="202" t="s">
        <v>128</v>
      </c>
      <c r="B248" s="203"/>
      <c r="C248" s="203"/>
      <c r="D248" s="203"/>
      <c r="E248" s="203"/>
      <c r="F248" s="203"/>
      <c r="G248" s="203"/>
      <c r="H248" s="203"/>
      <c r="I248" s="203"/>
      <c r="J248" s="204"/>
      <c r="K248" s="233"/>
    </row>
    <row r="249" spans="1:11" ht="60" customHeight="1">
      <c r="A249" s="46">
        <v>131</v>
      </c>
      <c r="B249" s="194" t="s">
        <v>322</v>
      </c>
      <c r="C249" s="194"/>
      <c r="D249" s="46" t="s">
        <v>17</v>
      </c>
      <c r="E249" s="46" t="s">
        <v>278</v>
      </c>
      <c r="F249" s="59">
        <v>0.05</v>
      </c>
      <c r="G249" s="59">
        <v>2</v>
      </c>
      <c r="H249" s="115" t="s">
        <v>842</v>
      </c>
      <c r="I249" s="46">
        <v>0.329</v>
      </c>
      <c r="J249" s="46" t="s">
        <v>605</v>
      </c>
      <c r="K249" s="3"/>
    </row>
    <row r="250" spans="1:11" ht="39.75" customHeight="1">
      <c r="A250" s="47">
        <v>132</v>
      </c>
      <c r="B250" s="195" t="s">
        <v>129</v>
      </c>
      <c r="C250" s="195"/>
      <c r="D250" s="47" t="s">
        <v>17</v>
      </c>
      <c r="E250" s="47" t="s">
        <v>278</v>
      </c>
      <c r="F250" s="48">
        <v>0.05</v>
      </c>
      <c r="G250" s="48">
        <v>2</v>
      </c>
      <c r="H250" s="119" t="s">
        <v>842</v>
      </c>
      <c r="I250" s="47">
        <v>0.075</v>
      </c>
      <c r="J250" s="46" t="s">
        <v>605</v>
      </c>
      <c r="K250" s="3"/>
    </row>
    <row r="251" spans="1:11" ht="39" customHeight="1">
      <c r="A251" s="47">
        <v>133</v>
      </c>
      <c r="B251" s="195" t="s">
        <v>130</v>
      </c>
      <c r="C251" s="195"/>
      <c r="D251" s="47" t="s">
        <v>17</v>
      </c>
      <c r="E251" s="47" t="s">
        <v>323</v>
      </c>
      <c r="F251" s="48">
        <v>1</v>
      </c>
      <c r="G251" s="48">
        <v>2</v>
      </c>
      <c r="H251" s="119" t="s">
        <v>842</v>
      </c>
      <c r="I251" s="47">
        <v>0.066</v>
      </c>
      <c r="J251" s="46" t="s">
        <v>605</v>
      </c>
      <c r="K251" s="9"/>
    </row>
    <row r="252" spans="1:11" ht="60" customHeight="1">
      <c r="A252" s="47">
        <v>134</v>
      </c>
      <c r="B252" s="205" t="s">
        <v>424</v>
      </c>
      <c r="C252" s="205"/>
      <c r="D252" s="47" t="s">
        <v>18</v>
      </c>
      <c r="E252" s="47" t="s">
        <v>281</v>
      </c>
      <c r="F252" s="48">
        <v>1</v>
      </c>
      <c r="G252" s="48">
        <v>2</v>
      </c>
      <c r="H252" s="119" t="s">
        <v>842</v>
      </c>
      <c r="I252" s="47" t="s">
        <v>50</v>
      </c>
      <c r="J252" s="47" t="s">
        <v>684</v>
      </c>
      <c r="K252" s="9"/>
    </row>
    <row r="253" spans="1:11" ht="39" customHeight="1">
      <c r="A253" s="47">
        <v>135</v>
      </c>
      <c r="B253" s="178" t="s">
        <v>442</v>
      </c>
      <c r="C253" s="179"/>
      <c r="D253" s="47" t="s">
        <v>285</v>
      </c>
      <c r="E253" s="47" t="s">
        <v>443</v>
      </c>
      <c r="F253" s="48">
        <v>5</v>
      </c>
      <c r="G253" s="48">
        <v>1</v>
      </c>
      <c r="H253" s="120" t="s">
        <v>843</v>
      </c>
      <c r="I253" s="49">
        <v>48.9</v>
      </c>
      <c r="J253" s="47" t="s">
        <v>672</v>
      </c>
      <c r="K253" s="9"/>
    </row>
    <row r="254" spans="1:11" ht="15">
      <c r="A254" s="201" t="s">
        <v>43</v>
      </c>
      <c r="B254" s="201"/>
      <c r="C254" s="201"/>
      <c r="D254" s="201"/>
      <c r="E254" s="201"/>
      <c r="F254" s="53">
        <v>1.1</v>
      </c>
      <c r="G254" s="53"/>
      <c r="H254" s="193"/>
      <c r="I254" s="49">
        <v>49.37</v>
      </c>
      <c r="J254" s="193"/>
      <c r="K254" s="233"/>
    </row>
    <row r="255" spans="1:11" ht="15">
      <c r="A255" s="201" t="s">
        <v>79</v>
      </c>
      <c r="B255" s="201"/>
      <c r="C255" s="201"/>
      <c r="D255" s="201"/>
      <c r="E255" s="201"/>
      <c r="F255" s="53"/>
      <c r="G255" s="53"/>
      <c r="H255" s="193"/>
      <c r="I255" s="47"/>
      <c r="J255" s="193"/>
      <c r="K255" s="233"/>
    </row>
    <row r="256" spans="1:11" ht="15">
      <c r="A256" s="190" t="s">
        <v>546</v>
      </c>
      <c r="B256" s="191"/>
      <c r="C256" s="191"/>
      <c r="D256" s="191"/>
      <c r="E256" s="192"/>
      <c r="F256" s="57"/>
      <c r="G256" s="57"/>
      <c r="H256" s="180"/>
      <c r="I256" s="58">
        <v>48.9</v>
      </c>
      <c r="J256" s="180"/>
      <c r="K256" s="233"/>
    </row>
    <row r="257" spans="1:11" ht="15">
      <c r="A257" s="237" t="s">
        <v>537</v>
      </c>
      <c r="B257" s="237"/>
      <c r="C257" s="237"/>
      <c r="D257" s="237"/>
      <c r="E257" s="237"/>
      <c r="F257" s="57">
        <v>1.1</v>
      </c>
      <c r="G257" s="57"/>
      <c r="H257" s="180"/>
      <c r="I257" s="58">
        <v>0.47</v>
      </c>
      <c r="J257" s="180"/>
      <c r="K257" s="233"/>
    </row>
    <row r="258" spans="1:11" ht="15">
      <c r="A258" s="227"/>
      <c r="B258" s="228"/>
      <c r="C258" s="228"/>
      <c r="D258" s="228"/>
      <c r="E258" s="228"/>
      <c r="F258" s="228"/>
      <c r="G258" s="228"/>
      <c r="H258" s="228"/>
      <c r="I258" s="228"/>
      <c r="J258" s="229"/>
      <c r="K258" s="233"/>
    </row>
    <row r="259" spans="1:11" ht="15" customHeight="1">
      <c r="A259" s="202" t="s">
        <v>131</v>
      </c>
      <c r="B259" s="203"/>
      <c r="C259" s="203"/>
      <c r="D259" s="203"/>
      <c r="E259" s="203"/>
      <c r="F259" s="203"/>
      <c r="G259" s="203"/>
      <c r="H259" s="203"/>
      <c r="I259" s="203"/>
      <c r="J259" s="204"/>
      <c r="K259" s="233"/>
    </row>
    <row r="260" spans="1:11" ht="27" customHeight="1">
      <c r="A260" s="46">
        <v>136</v>
      </c>
      <c r="B260" s="194" t="s">
        <v>132</v>
      </c>
      <c r="C260" s="194"/>
      <c r="D260" s="46" t="s">
        <v>17</v>
      </c>
      <c r="E260" s="46" t="s">
        <v>278</v>
      </c>
      <c r="F260" s="59" t="s">
        <v>50</v>
      </c>
      <c r="G260" s="59">
        <v>3</v>
      </c>
      <c r="H260" s="115" t="s">
        <v>842</v>
      </c>
      <c r="I260" s="46" t="s">
        <v>50</v>
      </c>
      <c r="J260" s="46" t="s">
        <v>614</v>
      </c>
      <c r="K260" s="9"/>
    </row>
    <row r="261" spans="1:11" ht="27" customHeight="1">
      <c r="A261" s="47">
        <v>137</v>
      </c>
      <c r="B261" s="195" t="s">
        <v>133</v>
      </c>
      <c r="C261" s="195"/>
      <c r="D261" s="47" t="s">
        <v>59</v>
      </c>
      <c r="E261" s="47" t="s">
        <v>278</v>
      </c>
      <c r="F261" s="48" t="s">
        <v>50</v>
      </c>
      <c r="G261" s="48">
        <v>3</v>
      </c>
      <c r="H261" s="119" t="s">
        <v>842</v>
      </c>
      <c r="I261" s="47" t="s">
        <v>50</v>
      </c>
      <c r="J261" s="46" t="s">
        <v>614</v>
      </c>
      <c r="K261" s="9"/>
    </row>
    <row r="262" spans="1:11" ht="27" customHeight="1">
      <c r="A262" s="47">
        <v>138</v>
      </c>
      <c r="B262" s="195" t="s">
        <v>324</v>
      </c>
      <c r="C262" s="195"/>
      <c r="D262" s="47" t="s">
        <v>59</v>
      </c>
      <c r="E262" s="47" t="s">
        <v>287</v>
      </c>
      <c r="F262" s="48" t="s">
        <v>50</v>
      </c>
      <c r="G262" s="48">
        <v>3</v>
      </c>
      <c r="H262" s="119" t="s">
        <v>842</v>
      </c>
      <c r="I262" s="47">
        <v>0.2</v>
      </c>
      <c r="J262" s="47" t="s">
        <v>605</v>
      </c>
      <c r="K262" s="9"/>
    </row>
    <row r="263" spans="1:11" ht="27" customHeight="1">
      <c r="A263" s="47">
        <v>139</v>
      </c>
      <c r="B263" s="195" t="s">
        <v>134</v>
      </c>
      <c r="C263" s="195"/>
      <c r="D263" s="47" t="s">
        <v>59</v>
      </c>
      <c r="E263" s="47" t="s">
        <v>325</v>
      </c>
      <c r="F263" s="48" t="s">
        <v>50</v>
      </c>
      <c r="G263" s="48">
        <v>3</v>
      </c>
      <c r="H263" s="119" t="s">
        <v>842</v>
      </c>
      <c r="I263" s="47" t="s">
        <v>50</v>
      </c>
      <c r="J263" s="46" t="s">
        <v>614</v>
      </c>
      <c r="K263" s="9"/>
    </row>
    <row r="264" spans="1:11" ht="27" customHeight="1">
      <c r="A264" s="47">
        <v>140</v>
      </c>
      <c r="B264" s="195" t="s">
        <v>326</v>
      </c>
      <c r="C264" s="195"/>
      <c r="D264" s="47" t="s">
        <v>59</v>
      </c>
      <c r="E264" s="47" t="s">
        <v>287</v>
      </c>
      <c r="F264" s="48" t="s">
        <v>50</v>
      </c>
      <c r="G264" s="48">
        <v>3</v>
      </c>
      <c r="H264" s="119" t="s">
        <v>842</v>
      </c>
      <c r="I264" s="47" t="s">
        <v>50</v>
      </c>
      <c r="J264" s="46" t="s">
        <v>614</v>
      </c>
      <c r="K264" s="9"/>
    </row>
    <row r="265" spans="1:11" ht="27" customHeight="1">
      <c r="A265" s="50">
        <v>141</v>
      </c>
      <c r="B265" s="238" t="s">
        <v>327</v>
      </c>
      <c r="C265" s="238"/>
      <c r="D265" s="50" t="s">
        <v>59</v>
      </c>
      <c r="E265" s="50" t="s">
        <v>278</v>
      </c>
      <c r="F265" s="51" t="s">
        <v>50</v>
      </c>
      <c r="G265" s="51">
        <v>3</v>
      </c>
      <c r="H265" s="114" t="s">
        <v>842</v>
      </c>
      <c r="I265" s="50" t="s">
        <v>50</v>
      </c>
      <c r="J265" s="46" t="s">
        <v>614</v>
      </c>
      <c r="K265" s="9"/>
    </row>
    <row r="266" spans="1:11" ht="15" customHeight="1">
      <c r="A266" s="201" t="s">
        <v>43</v>
      </c>
      <c r="B266" s="201"/>
      <c r="C266" s="201"/>
      <c r="D266" s="201"/>
      <c r="E266" s="201"/>
      <c r="F266" s="53">
        <v>0</v>
      </c>
      <c r="G266" s="53"/>
      <c r="H266" s="193"/>
      <c r="I266" s="49">
        <v>0.2</v>
      </c>
      <c r="J266" s="193"/>
      <c r="K266" s="37"/>
    </row>
    <row r="267" spans="1:11" ht="15">
      <c r="A267" s="201" t="s">
        <v>79</v>
      </c>
      <c r="B267" s="201"/>
      <c r="C267" s="201"/>
      <c r="D267" s="201"/>
      <c r="E267" s="201"/>
      <c r="F267" s="53"/>
      <c r="G267" s="53"/>
      <c r="H267" s="193"/>
      <c r="I267" s="47"/>
      <c r="J267" s="193"/>
      <c r="K267" s="37"/>
    </row>
    <row r="268" spans="1:11" ht="15" customHeight="1">
      <c r="A268" s="237" t="s">
        <v>537</v>
      </c>
      <c r="B268" s="237"/>
      <c r="C268" s="237"/>
      <c r="D268" s="237"/>
      <c r="E268" s="237"/>
      <c r="F268" s="57">
        <v>0</v>
      </c>
      <c r="G268" s="57"/>
      <c r="H268" s="180"/>
      <c r="I268" s="58">
        <v>0.2</v>
      </c>
      <c r="J268" s="180"/>
      <c r="K268" s="9"/>
    </row>
    <row r="269" spans="1:11" ht="15" customHeight="1">
      <c r="A269" s="207"/>
      <c r="B269" s="208"/>
      <c r="C269" s="208"/>
      <c r="D269" s="208"/>
      <c r="E269" s="208"/>
      <c r="F269" s="208"/>
      <c r="G269" s="208"/>
      <c r="H269" s="208"/>
      <c r="I269" s="208"/>
      <c r="J269" s="209"/>
      <c r="K269" s="9"/>
    </row>
    <row r="270" spans="1:11" ht="15" customHeight="1">
      <c r="A270" s="202" t="s">
        <v>135</v>
      </c>
      <c r="B270" s="203"/>
      <c r="C270" s="203"/>
      <c r="D270" s="203"/>
      <c r="E270" s="203"/>
      <c r="F270" s="203"/>
      <c r="G270" s="203"/>
      <c r="H270" s="203"/>
      <c r="I270" s="203"/>
      <c r="J270" s="204"/>
      <c r="K270" s="9"/>
    </row>
    <row r="271" spans="1:11" ht="27" customHeight="1">
      <c r="A271" s="46">
        <v>142</v>
      </c>
      <c r="B271" s="194" t="s">
        <v>136</v>
      </c>
      <c r="C271" s="194"/>
      <c r="D271" s="180" t="s">
        <v>9</v>
      </c>
      <c r="E271" s="180" t="s">
        <v>328</v>
      </c>
      <c r="F271" s="280">
        <v>400</v>
      </c>
      <c r="G271" s="282">
        <v>1</v>
      </c>
      <c r="H271" s="286" t="s">
        <v>843</v>
      </c>
      <c r="I271" s="284">
        <v>302</v>
      </c>
      <c r="J271" s="212" t="s">
        <v>672</v>
      </c>
      <c r="K271" s="233"/>
    </row>
    <row r="272" spans="1:11" ht="39" customHeight="1">
      <c r="A272" s="47">
        <v>143</v>
      </c>
      <c r="B272" s="195" t="s">
        <v>137</v>
      </c>
      <c r="C272" s="195"/>
      <c r="D272" s="181"/>
      <c r="E272" s="181"/>
      <c r="F272" s="281"/>
      <c r="G272" s="283"/>
      <c r="H272" s="301"/>
      <c r="I272" s="285"/>
      <c r="J272" s="308"/>
      <c r="K272" s="233"/>
    </row>
    <row r="273" spans="1:11" ht="39" customHeight="1">
      <c r="A273" s="47">
        <v>144</v>
      </c>
      <c r="B273" s="195" t="s">
        <v>138</v>
      </c>
      <c r="C273" s="195"/>
      <c r="D273" s="182"/>
      <c r="E273" s="182"/>
      <c r="F273" s="281"/>
      <c r="G273" s="280"/>
      <c r="H273" s="301"/>
      <c r="I273" s="286"/>
      <c r="J273" s="308"/>
      <c r="K273" s="233"/>
    </row>
    <row r="274" spans="1:11" ht="72" customHeight="1">
      <c r="A274" s="47">
        <v>145</v>
      </c>
      <c r="B274" s="195" t="s">
        <v>547</v>
      </c>
      <c r="C274" s="195"/>
      <c r="D274" s="47" t="s">
        <v>18</v>
      </c>
      <c r="E274" s="47" t="s">
        <v>329</v>
      </c>
      <c r="F274" s="48" t="s">
        <v>50</v>
      </c>
      <c r="G274" s="48">
        <v>2</v>
      </c>
      <c r="H274" s="119" t="s">
        <v>842</v>
      </c>
      <c r="I274" s="47" t="s">
        <v>50</v>
      </c>
      <c r="J274" s="47" t="s">
        <v>827</v>
      </c>
      <c r="K274" s="233"/>
    </row>
    <row r="275" spans="1:11" ht="15">
      <c r="A275" s="201" t="s">
        <v>43</v>
      </c>
      <c r="B275" s="201"/>
      <c r="C275" s="201"/>
      <c r="D275" s="201"/>
      <c r="E275" s="201"/>
      <c r="F275" s="53">
        <v>400</v>
      </c>
      <c r="G275" s="53"/>
      <c r="H275" s="193"/>
      <c r="I275" s="49">
        <v>302</v>
      </c>
      <c r="J275" s="193"/>
      <c r="K275" s="233"/>
    </row>
    <row r="276" spans="1:11" ht="15" customHeight="1">
      <c r="A276" s="201" t="s">
        <v>79</v>
      </c>
      <c r="B276" s="201"/>
      <c r="C276" s="201"/>
      <c r="D276" s="201"/>
      <c r="E276" s="201"/>
      <c r="F276" s="53"/>
      <c r="G276" s="53"/>
      <c r="H276" s="193"/>
      <c r="I276" s="49"/>
      <c r="J276" s="193"/>
      <c r="K276" s="233"/>
    </row>
    <row r="277" spans="1:11" ht="15" customHeight="1">
      <c r="A277" s="237" t="s">
        <v>546</v>
      </c>
      <c r="B277" s="237"/>
      <c r="C277" s="237"/>
      <c r="D277" s="237"/>
      <c r="E277" s="237"/>
      <c r="F277" s="57">
        <v>400</v>
      </c>
      <c r="G277" s="57"/>
      <c r="H277" s="180"/>
      <c r="I277" s="58">
        <v>302</v>
      </c>
      <c r="J277" s="180"/>
      <c r="K277" s="233"/>
    </row>
    <row r="278" spans="1:11" ht="15" customHeight="1">
      <c r="A278" s="69"/>
      <c r="B278" s="70"/>
      <c r="C278" s="70"/>
      <c r="D278" s="70"/>
      <c r="E278" s="70"/>
      <c r="F278" s="70"/>
      <c r="G278" s="70"/>
      <c r="H278" s="70"/>
      <c r="I278" s="70"/>
      <c r="J278" s="71"/>
      <c r="K278" s="233"/>
    </row>
    <row r="279" spans="1:11" ht="15" customHeight="1">
      <c r="A279" s="202" t="s">
        <v>444</v>
      </c>
      <c r="B279" s="203"/>
      <c r="C279" s="203"/>
      <c r="D279" s="203"/>
      <c r="E279" s="203"/>
      <c r="F279" s="203"/>
      <c r="G279" s="203"/>
      <c r="H279" s="203"/>
      <c r="I279" s="203"/>
      <c r="J279" s="204"/>
      <c r="K279" s="233"/>
    </row>
    <row r="280" spans="1:11" s="42" customFormat="1" ht="48" customHeight="1">
      <c r="A280" s="46">
        <v>146</v>
      </c>
      <c r="B280" s="178" t="s">
        <v>445</v>
      </c>
      <c r="C280" s="179"/>
      <c r="D280" s="46" t="s">
        <v>426</v>
      </c>
      <c r="E280" s="46" t="s">
        <v>275</v>
      </c>
      <c r="F280" s="46">
        <v>1</v>
      </c>
      <c r="G280" s="46">
        <v>2</v>
      </c>
      <c r="H280" s="115" t="s">
        <v>842</v>
      </c>
      <c r="I280" s="46" t="s">
        <v>50</v>
      </c>
      <c r="J280" s="129" t="s">
        <v>858</v>
      </c>
      <c r="K280" s="233"/>
    </row>
    <row r="281" spans="1:11" ht="15">
      <c r="A281" s="201" t="s">
        <v>43</v>
      </c>
      <c r="B281" s="201"/>
      <c r="C281" s="201"/>
      <c r="D281" s="201"/>
      <c r="E281" s="201"/>
      <c r="F281" s="53">
        <v>1</v>
      </c>
      <c r="G281" s="53"/>
      <c r="H281" s="193"/>
      <c r="I281" s="47" t="s">
        <v>50</v>
      </c>
      <c r="J281" s="193"/>
      <c r="K281" s="233"/>
    </row>
    <row r="282" spans="1:11" ht="15" customHeight="1">
      <c r="A282" s="201" t="s">
        <v>79</v>
      </c>
      <c r="B282" s="201"/>
      <c r="C282" s="201"/>
      <c r="D282" s="201"/>
      <c r="E282" s="201"/>
      <c r="F282" s="53"/>
      <c r="G282" s="53"/>
      <c r="H282" s="193"/>
      <c r="I282" s="47"/>
      <c r="J282" s="193"/>
      <c r="K282" s="9"/>
    </row>
    <row r="283" spans="1:11" ht="15" customHeight="1">
      <c r="A283" s="237" t="s">
        <v>537</v>
      </c>
      <c r="B283" s="237"/>
      <c r="C283" s="237"/>
      <c r="D283" s="237"/>
      <c r="E283" s="237"/>
      <c r="F283" s="57">
        <v>1</v>
      </c>
      <c r="G283" s="57"/>
      <c r="H283" s="180"/>
      <c r="I283" s="50" t="s">
        <v>50</v>
      </c>
      <c r="J283" s="180"/>
      <c r="K283" s="9"/>
    </row>
    <row r="284" spans="1:11" ht="15" customHeight="1">
      <c r="A284" s="72"/>
      <c r="B284" s="73"/>
      <c r="C284" s="73"/>
      <c r="D284" s="73"/>
      <c r="E284" s="73"/>
      <c r="F284" s="74"/>
      <c r="G284" s="74"/>
      <c r="H284" s="75"/>
      <c r="I284" s="75"/>
      <c r="J284" s="76"/>
      <c r="K284" s="3"/>
    </row>
    <row r="285" spans="1:11" ht="15" customHeight="1">
      <c r="A285" s="202" t="s">
        <v>139</v>
      </c>
      <c r="B285" s="203"/>
      <c r="C285" s="203"/>
      <c r="D285" s="203"/>
      <c r="E285" s="203"/>
      <c r="F285" s="203"/>
      <c r="G285" s="203"/>
      <c r="H285" s="203"/>
      <c r="I285" s="203"/>
      <c r="J285" s="204"/>
      <c r="K285" s="3"/>
    </row>
    <row r="286" spans="1:11" ht="234" customHeight="1">
      <c r="A286" s="46">
        <v>147</v>
      </c>
      <c r="B286" s="194" t="s">
        <v>140</v>
      </c>
      <c r="C286" s="194"/>
      <c r="D286" s="46" t="s">
        <v>62</v>
      </c>
      <c r="E286" s="46" t="s">
        <v>330</v>
      </c>
      <c r="F286" s="59" t="s">
        <v>50</v>
      </c>
      <c r="G286" s="59"/>
      <c r="H286" s="46" t="s">
        <v>50</v>
      </c>
      <c r="I286" s="46" t="s">
        <v>50</v>
      </c>
      <c r="J286" s="46" t="s">
        <v>615</v>
      </c>
      <c r="K286" s="3"/>
    </row>
    <row r="287" spans="1:11" ht="46.5" customHeight="1">
      <c r="A287" s="180">
        <v>148</v>
      </c>
      <c r="B287" s="193" t="s">
        <v>141</v>
      </c>
      <c r="C287" s="193"/>
      <c r="D287" s="180" t="s">
        <v>332</v>
      </c>
      <c r="E287" s="180" t="s">
        <v>331</v>
      </c>
      <c r="F287" s="135">
        <v>137.4</v>
      </c>
      <c r="G287" s="173">
        <v>1</v>
      </c>
      <c r="H287" s="172" t="s">
        <v>884</v>
      </c>
      <c r="I287" s="138">
        <v>137.185</v>
      </c>
      <c r="J287" s="137" t="s">
        <v>881</v>
      </c>
      <c r="K287" s="233"/>
    </row>
    <row r="288" spans="1:11" ht="46.5" customHeight="1">
      <c r="A288" s="181"/>
      <c r="B288" s="196" t="s">
        <v>883</v>
      </c>
      <c r="C288" s="253"/>
      <c r="D288" s="182"/>
      <c r="E288" s="182"/>
      <c r="F288" s="135" t="s">
        <v>50</v>
      </c>
      <c r="G288" s="135" t="s">
        <v>50</v>
      </c>
      <c r="H288" s="172" t="s">
        <v>843</v>
      </c>
      <c r="I288" s="172" t="s">
        <v>50</v>
      </c>
      <c r="J288" s="171" t="s">
        <v>885</v>
      </c>
      <c r="K288" s="233"/>
    </row>
    <row r="289" spans="1:11" ht="84" customHeight="1">
      <c r="A289" s="47">
        <v>149</v>
      </c>
      <c r="B289" s="195" t="s">
        <v>144</v>
      </c>
      <c r="C289" s="195"/>
      <c r="D289" s="47" t="s">
        <v>42</v>
      </c>
      <c r="E289" s="47" t="s">
        <v>145</v>
      </c>
      <c r="F289" s="47" t="s">
        <v>50</v>
      </c>
      <c r="G289" s="47"/>
      <c r="H289" s="47" t="s">
        <v>50</v>
      </c>
      <c r="I289" s="47" t="s">
        <v>50</v>
      </c>
      <c r="J289" s="47" t="s">
        <v>616</v>
      </c>
      <c r="K289" s="233"/>
    </row>
    <row r="290" spans="1:11" ht="51" customHeight="1">
      <c r="A290" s="47">
        <v>150</v>
      </c>
      <c r="B290" s="205" t="s">
        <v>420</v>
      </c>
      <c r="C290" s="205"/>
      <c r="D290" s="47" t="s">
        <v>9</v>
      </c>
      <c r="E290" s="47" t="s">
        <v>311</v>
      </c>
      <c r="F290" s="48">
        <v>1.5</v>
      </c>
      <c r="G290" s="48">
        <v>2</v>
      </c>
      <c r="H290" s="47" t="s">
        <v>10</v>
      </c>
      <c r="I290" s="47" t="s">
        <v>50</v>
      </c>
      <c r="J290" s="47" t="s">
        <v>672</v>
      </c>
      <c r="K290" s="233"/>
    </row>
    <row r="291" spans="1:11" ht="50.25" customHeight="1">
      <c r="A291" s="47">
        <v>151</v>
      </c>
      <c r="B291" s="205" t="s">
        <v>421</v>
      </c>
      <c r="C291" s="205"/>
      <c r="D291" s="47" t="s">
        <v>9</v>
      </c>
      <c r="E291" s="47" t="s">
        <v>311</v>
      </c>
      <c r="F291" s="48">
        <v>3</v>
      </c>
      <c r="G291" s="48">
        <v>2</v>
      </c>
      <c r="H291" s="47" t="s">
        <v>10</v>
      </c>
      <c r="I291" s="47" t="s">
        <v>50</v>
      </c>
      <c r="J291" s="47" t="s">
        <v>672</v>
      </c>
      <c r="K291" s="10"/>
    </row>
    <row r="292" spans="1:11" ht="15">
      <c r="A292" s="201" t="s">
        <v>43</v>
      </c>
      <c r="B292" s="201"/>
      <c r="C292" s="201"/>
      <c r="D292" s="201"/>
      <c r="E292" s="201"/>
      <c r="F292" s="53">
        <f>F294+F295</f>
        <v>141.9</v>
      </c>
      <c r="G292" s="53"/>
      <c r="H292" s="193"/>
      <c r="I292" s="49">
        <v>137.185</v>
      </c>
      <c r="J292" s="193"/>
      <c r="K292" s="233"/>
    </row>
    <row r="293" spans="1:11" ht="15" customHeight="1">
      <c r="A293" s="201" t="s">
        <v>79</v>
      </c>
      <c r="B293" s="201"/>
      <c r="C293" s="201"/>
      <c r="D293" s="201"/>
      <c r="E293" s="201"/>
      <c r="F293" s="53"/>
      <c r="G293" s="53"/>
      <c r="H293" s="193"/>
      <c r="I293" s="47"/>
      <c r="J293" s="193"/>
      <c r="K293" s="233"/>
    </row>
    <row r="294" spans="1:11" ht="15">
      <c r="A294" s="201" t="s">
        <v>546</v>
      </c>
      <c r="B294" s="201"/>
      <c r="C294" s="201"/>
      <c r="D294" s="201"/>
      <c r="E294" s="201"/>
      <c r="F294" s="53">
        <v>137.4</v>
      </c>
      <c r="G294" s="53"/>
      <c r="H294" s="193"/>
      <c r="I294" s="49">
        <v>137.185</v>
      </c>
      <c r="J294" s="193"/>
      <c r="K294" s="233"/>
    </row>
    <row r="295" spans="1:11" ht="15" customHeight="1">
      <c r="A295" s="190" t="s">
        <v>548</v>
      </c>
      <c r="B295" s="191"/>
      <c r="C295" s="191"/>
      <c r="D295" s="191"/>
      <c r="E295" s="192"/>
      <c r="F295" s="57">
        <v>4.5</v>
      </c>
      <c r="G295" s="57"/>
      <c r="H295" s="50"/>
      <c r="I295" s="58">
        <v>0</v>
      </c>
      <c r="J295" s="50"/>
      <c r="K295" s="9"/>
    </row>
    <row r="296" spans="1:11" ht="15" customHeight="1">
      <c r="A296" s="275" t="s">
        <v>146</v>
      </c>
      <c r="B296" s="276"/>
      <c r="C296" s="276"/>
      <c r="D296" s="276"/>
      <c r="E296" s="276"/>
      <c r="F296" s="276"/>
      <c r="G296" s="276"/>
      <c r="H296" s="276"/>
      <c r="I296" s="276"/>
      <c r="J296" s="277"/>
      <c r="K296" s="9"/>
    </row>
    <row r="297" spans="1:11" ht="15" customHeight="1">
      <c r="A297" s="230" t="s">
        <v>446</v>
      </c>
      <c r="B297" s="231"/>
      <c r="C297" s="231"/>
      <c r="D297" s="231"/>
      <c r="E297" s="231"/>
      <c r="F297" s="231"/>
      <c r="G297" s="231"/>
      <c r="H297" s="231"/>
      <c r="I297" s="231"/>
      <c r="J297" s="232"/>
      <c r="K297" s="9"/>
    </row>
    <row r="298" spans="1:11" ht="15" customHeight="1">
      <c r="A298" s="180">
        <v>1</v>
      </c>
      <c r="B298" s="197" t="s">
        <v>447</v>
      </c>
      <c r="C298" s="198"/>
      <c r="D298" s="180" t="s">
        <v>285</v>
      </c>
      <c r="E298" s="180" t="s">
        <v>404</v>
      </c>
      <c r="F298" s="180">
        <v>5000</v>
      </c>
      <c r="G298" s="50">
        <v>1</v>
      </c>
      <c r="H298" s="187" t="s">
        <v>843</v>
      </c>
      <c r="I298" s="187">
        <v>34.565</v>
      </c>
      <c r="J298" s="180" t="s">
        <v>737</v>
      </c>
      <c r="K298" s="9"/>
    </row>
    <row r="299" spans="1:11" ht="27" customHeight="1">
      <c r="A299" s="181"/>
      <c r="B299" s="278" t="s">
        <v>448</v>
      </c>
      <c r="C299" s="279"/>
      <c r="D299" s="181"/>
      <c r="E299" s="181"/>
      <c r="F299" s="181"/>
      <c r="G299" s="77"/>
      <c r="H299" s="188"/>
      <c r="I299" s="188"/>
      <c r="J299" s="181"/>
      <c r="K299" s="9"/>
    </row>
    <row r="300" spans="1:11" ht="27" customHeight="1">
      <c r="A300" s="181"/>
      <c r="B300" s="278" t="s">
        <v>449</v>
      </c>
      <c r="C300" s="279"/>
      <c r="D300" s="181"/>
      <c r="E300" s="181"/>
      <c r="F300" s="181"/>
      <c r="G300" s="77"/>
      <c r="H300" s="188"/>
      <c r="I300" s="188"/>
      <c r="J300" s="181"/>
      <c r="K300" s="9"/>
    </row>
    <row r="301" spans="1:11" ht="103.5" customHeight="1">
      <c r="A301" s="181"/>
      <c r="B301" s="278" t="s">
        <v>450</v>
      </c>
      <c r="C301" s="279"/>
      <c r="D301" s="181"/>
      <c r="E301" s="181"/>
      <c r="F301" s="181"/>
      <c r="G301" s="77"/>
      <c r="H301" s="118" t="s">
        <v>842</v>
      </c>
      <c r="I301" s="77" t="s">
        <v>50</v>
      </c>
      <c r="J301" s="77" t="s">
        <v>840</v>
      </c>
      <c r="K301" s="9"/>
    </row>
    <row r="302" spans="1:11" ht="48" customHeight="1">
      <c r="A302" s="181"/>
      <c r="B302" s="278" t="s">
        <v>451</v>
      </c>
      <c r="C302" s="279"/>
      <c r="D302" s="181"/>
      <c r="E302" s="181"/>
      <c r="F302" s="181"/>
      <c r="G302" s="77"/>
      <c r="H302" s="116" t="s">
        <v>50</v>
      </c>
      <c r="I302" s="77" t="s">
        <v>50</v>
      </c>
      <c r="J302" s="77" t="s">
        <v>834</v>
      </c>
      <c r="K302" s="9"/>
    </row>
    <row r="303" spans="1:11" ht="51" customHeight="1">
      <c r="A303" s="182"/>
      <c r="B303" s="199" t="s">
        <v>452</v>
      </c>
      <c r="C303" s="200"/>
      <c r="D303" s="182"/>
      <c r="E303" s="182"/>
      <c r="F303" s="182"/>
      <c r="G303" s="46"/>
      <c r="H303" s="115" t="s">
        <v>844</v>
      </c>
      <c r="I303" s="46">
        <v>5.5</v>
      </c>
      <c r="J303" s="46" t="s">
        <v>738</v>
      </c>
      <c r="K303" s="9"/>
    </row>
    <row r="304" spans="1:11" ht="15">
      <c r="A304" s="201" t="s">
        <v>43</v>
      </c>
      <c r="B304" s="201"/>
      <c r="C304" s="201"/>
      <c r="D304" s="201"/>
      <c r="E304" s="201"/>
      <c r="F304" s="53">
        <v>5000</v>
      </c>
      <c r="G304" s="53"/>
      <c r="H304" s="180"/>
      <c r="I304" s="54">
        <f>SUM(I298:I303)</f>
        <v>40.065</v>
      </c>
      <c r="J304" s="180"/>
      <c r="K304" s="9"/>
    </row>
    <row r="305" spans="1:11" ht="15" customHeight="1">
      <c r="A305" s="201" t="s">
        <v>79</v>
      </c>
      <c r="B305" s="201"/>
      <c r="C305" s="201"/>
      <c r="D305" s="201"/>
      <c r="E305" s="201"/>
      <c r="F305" s="53"/>
      <c r="G305" s="53"/>
      <c r="H305" s="181"/>
      <c r="I305" s="54">
        <v>0</v>
      </c>
      <c r="J305" s="181"/>
      <c r="K305" s="9"/>
    </row>
    <row r="306" spans="1:11" ht="15">
      <c r="A306" s="237" t="s">
        <v>546</v>
      </c>
      <c r="B306" s="237"/>
      <c r="C306" s="237"/>
      <c r="D306" s="237"/>
      <c r="E306" s="237"/>
      <c r="F306" s="57">
        <v>5000</v>
      </c>
      <c r="G306" s="57"/>
      <c r="H306" s="181"/>
      <c r="I306" s="58">
        <v>34.565</v>
      </c>
      <c r="J306" s="181"/>
      <c r="K306" s="3"/>
    </row>
    <row r="307" spans="1:11" ht="15">
      <c r="A307" s="190" t="s">
        <v>537</v>
      </c>
      <c r="B307" s="191"/>
      <c r="C307" s="191"/>
      <c r="D307" s="191"/>
      <c r="E307" s="192"/>
      <c r="F307" s="53"/>
      <c r="G307" s="53"/>
      <c r="H307" s="182"/>
      <c r="I307" s="54">
        <v>5.5</v>
      </c>
      <c r="J307" s="182"/>
      <c r="K307" s="3"/>
    </row>
    <row r="308" spans="1:11" ht="15">
      <c r="A308" s="25"/>
      <c r="B308" s="26"/>
      <c r="C308" s="26"/>
      <c r="D308" s="26"/>
      <c r="E308" s="26"/>
      <c r="F308" s="32"/>
      <c r="G308" s="32"/>
      <c r="H308" s="28"/>
      <c r="I308" s="28"/>
      <c r="J308" s="29"/>
      <c r="K308" s="3"/>
    </row>
    <row r="309" spans="1:11" ht="15" customHeight="1">
      <c r="A309" s="202" t="s">
        <v>8</v>
      </c>
      <c r="B309" s="203"/>
      <c r="C309" s="203"/>
      <c r="D309" s="203"/>
      <c r="E309" s="203"/>
      <c r="F309" s="203"/>
      <c r="G309" s="203"/>
      <c r="H309" s="203"/>
      <c r="I309" s="203"/>
      <c r="J309" s="204"/>
      <c r="K309" s="9"/>
    </row>
    <row r="310" spans="1:11" ht="27" customHeight="1">
      <c r="A310" s="46">
        <v>2</v>
      </c>
      <c r="B310" s="194" t="s">
        <v>147</v>
      </c>
      <c r="C310" s="194"/>
      <c r="D310" s="46" t="s">
        <v>9</v>
      </c>
      <c r="E310" s="46" t="s">
        <v>277</v>
      </c>
      <c r="F310" s="59">
        <v>18.3</v>
      </c>
      <c r="G310" s="59">
        <v>2</v>
      </c>
      <c r="H310" s="115" t="s">
        <v>842</v>
      </c>
      <c r="I310" s="46">
        <v>7.8</v>
      </c>
      <c r="J310" s="46" t="s">
        <v>672</v>
      </c>
      <c r="K310" s="17"/>
    </row>
    <row r="311" spans="1:11" ht="15" customHeight="1">
      <c r="A311" s="180">
        <v>3</v>
      </c>
      <c r="B311" s="195" t="s">
        <v>617</v>
      </c>
      <c r="C311" s="195"/>
      <c r="D311" s="180" t="s">
        <v>9</v>
      </c>
      <c r="E311" s="180" t="s">
        <v>277</v>
      </c>
      <c r="F311" s="175">
        <v>15.6</v>
      </c>
      <c r="G311" s="175">
        <v>2</v>
      </c>
      <c r="H311" s="180" t="s">
        <v>842</v>
      </c>
      <c r="I311" s="47">
        <v>5.4</v>
      </c>
      <c r="J311" s="46" t="s">
        <v>672</v>
      </c>
      <c r="K311" s="9"/>
    </row>
    <row r="312" spans="1:11" ht="15" customHeight="1">
      <c r="A312" s="182"/>
      <c r="B312" s="195" t="s">
        <v>618</v>
      </c>
      <c r="C312" s="195"/>
      <c r="D312" s="182"/>
      <c r="E312" s="182"/>
      <c r="F312" s="176"/>
      <c r="G312" s="176"/>
      <c r="H312" s="182"/>
      <c r="I312" s="47">
        <v>5.7</v>
      </c>
      <c r="J312" s="47" t="s">
        <v>605</v>
      </c>
      <c r="K312" s="17"/>
    </row>
    <row r="313" spans="1:11" ht="15" customHeight="1">
      <c r="A313" s="180">
        <v>4</v>
      </c>
      <c r="B313" s="195" t="s">
        <v>619</v>
      </c>
      <c r="C313" s="195"/>
      <c r="D313" s="180" t="s">
        <v>9</v>
      </c>
      <c r="E313" s="180" t="s">
        <v>277</v>
      </c>
      <c r="F313" s="175">
        <v>8.2</v>
      </c>
      <c r="G313" s="175">
        <v>2</v>
      </c>
      <c r="H313" s="180" t="s">
        <v>842</v>
      </c>
      <c r="I313" s="47">
        <v>2.24</v>
      </c>
      <c r="J313" s="47" t="s">
        <v>605</v>
      </c>
      <c r="K313" s="9"/>
    </row>
    <row r="314" spans="1:11" ht="24" customHeight="1">
      <c r="A314" s="182"/>
      <c r="B314" s="195" t="s">
        <v>620</v>
      </c>
      <c r="C314" s="195"/>
      <c r="D314" s="182"/>
      <c r="E314" s="182"/>
      <c r="F314" s="176"/>
      <c r="G314" s="176"/>
      <c r="H314" s="182"/>
      <c r="I314" s="47" t="s">
        <v>50</v>
      </c>
      <c r="J314" s="47" t="s">
        <v>832</v>
      </c>
      <c r="K314" s="36"/>
    </row>
    <row r="315" spans="1:11" ht="15" customHeight="1">
      <c r="A315" s="180">
        <v>5</v>
      </c>
      <c r="B315" s="195" t="s">
        <v>621</v>
      </c>
      <c r="C315" s="195"/>
      <c r="D315" s="180" t="s">
        <v>9</v>
      </c>
      <c r="E315" s="180" t="s">
        <v>277</v>
      </c>
      <c r="F315" s="175">
        <v>14.5</v>
      </c>
      <c r="G315" s="175">
        <v>2</v>
      </c>
      <c r="H315" s="180" t="s">
        <v>842</v>
      </c>
      <c r="I315" s="47">
        <v>4.79</v>
      </c>
      <c r="J315" s="47" t="s">
        <v>605</v>
      </c>
      <c r="K315" s="9"/>
    </row>
    <row r="316" spans="1:11" ht="15" customHeight="1">
      <c r="A316" s="182"/>
      <c r="B316" s="195" t="s">
        <v>622</v>
      </c>
      <c r="C316" s="195"/>
      <c r="D316" s="182"/>
      <c r="E316" s="182"/>
      <c r="F316" s="176"/>
      <c r="G316" s="176"/>
      <c r="H316" s="182"/>
      <c r="I316" s="47">
        <v>6.1</v>
      </c>
      <c r="J316" s="47" t="s">
        <v>672</v>
      </c>
      <c r="K316" s="3"/>
    </row>
    <row r="317" spans="1:11" ht="15" customHeight="1">
      <c r="A317" s="180">
        <v>6</v>
      </c>
      <c r="B317" s="195" t="s">
        <v>623</v>
      </c>
      <c r="C317" s="195"/>
      <c r="D317" s="180" t="s">
        <v>9</v>
      </c>
      <c r="E317" s="180" t="s">
        <v>277</v>
      </c>
      <c r="F317" s="175">
        <v>7.8</v>
      </c>
      <c r="G317" s="175">
        <v>2</v>
      </c>
      <c r="H317" s="180" t="s">
        <v>842</v>
      </c>
      <c r="I317" s="47">
        <v>8.33</v>
      </c>
      <c r="J317" s="47" t="s">
        <v>605</v>
      </c>
      <c r="K317" s="3"/>
    </row>
    <row r="318" spans="1:11" ht="15" customHeight="1">
      <c r="A318" s="181"/>
      <c r="B318" s="195" t="s">
        <v>685</v>
      </c>
      <c r="C318" s="195"/>
      <c r="D318" s="181"/>
      <c r="E318" s="181"/>
      <c r="F318" s="220"/>
      <c r="G318" s="220"/>
      <c r="H318" s="181"/>
      <c r="I318" s="47">
        <v>3</v>
      </c>
      <c r="J318" s="47" t="s">
        <v>672</v>
      </c>
      <c r="K318" s="3"/>
    </row>
    <row r="319" spans="1:11" ht="27" customHeight="1">
      <c r="A319" s="182"/>
      <c r="B319" s="195" t="s">
        <v>686</v>
      </c>
      <c r="C319" s="195"/>
      <c r="D319" s="182"/>
      <c r="E319" s="182"/>
      <c r="F319" s="176"/>
      <c r="G319" s="176"/>
      <c r="H319" s="182"/>
      <c r="I319" s="47" t="s">
        <v>50</v>
      </c>
      <c r="J319" s="47" t="s">
        <v>832</v>
      </c>
      <c r="K319" s="3"/>
    </row>
    <row r="320" spans="1:11" ht="39" customHeight="1">
      <c r="A320" s="47">
        <v>7</v>
      </c>
      <c r="B320" s="195" t="s">
        <v>148</v>
      </c>
      <c r="C320" s="195"/>
      <c r="D320" s="47" t="s">
        <v>9</v>
      </c>
      <c r="E320" s="47" t="s">
        <v>333</v>
      </c>
      <c r="F320" s="48">
        <v>154.2</v>
      </c>
      <c r="G320" s="48">
        <v>1</v>
      </c>
      <c r="H320" s="120" t="s">
        <v>843</v>
      </c>
      <c r="I320" s="49">
        <v>286.73</v>
      </c>
      <c r="J320" s="47" t="s">
        <v>605</v>
      </c>
      <c r="K320" s="9"/>
    </row>
    <row r="321" spans="1:11" s="42" customFormat="1" ht="27" customHeight="1">
      <c r="A321" s="47">
        <v>8</v>
      </c>
      <c r="B321" s="195" t="s">
        <v>149</v>
      </c>
      <c r="C321" s="195"/>
      <c r="D321" s="47" t="s">
        <v>9</v>
      </c>
      <c r="E321" s="47" t="s">
        <v>277</v>
      </c>
      <c r="F321" s="48">
        <v>5.68</v>
      </c>
      <c r="G321" s="48">
        <v>2</v>
      </c>
      <c r="H321" s="119" t="s">
        <v>842</v>
      </c>
      <c r="I321" s="47">
        <v>2.87</v>
      </c>
      <c r="J321" s="47" t="s">
        <v>772</v>
      </c>
      <c r="K321" s="41"/>
    </row>
    <row r="322" spans="1:11" s="42" customFormat="1" ht="27" customHeight="1">
      <c r="A322" s="47">
        <v>9</v>
      </c>
      <c r="B322" s="195" t="s">
        <v>334</v>
      </c>
      <c r="C322" s="195"/>
      <c r="D322" s="47" t="s">
        <v>9</v>
      </c>
      <c r="E322" s="47" t="s">
        <v>277</v>
      </c>
      <c r="F322" s="48">
        <v>8.2</v>
      </c>
      <c r="G322" s="48">
        <v>2</v>
      </c>
      <c r="H322" s="119" t="s">
        <v>842</v>
      </c>
      <c r="I322" s="47">
        <v>2.9</v>
      </c>
      <c r="J322" s="47" t="s">
        <v>672</v>
      </c>
      <c r="K322" s="43"/>
    </row>
    <row r="323" spans="1:11" s="42" customFormat="1" ht="27.75" customHeight="1">
      <c r="A323" s="47">
        <v>10</v>
      </c>
      <c r="B323" s="195" t="s">
        <v>150</v>
      </c>
      <c r="C323" s="195"/>
      <c r="D323" s="47" t="s">
        <v>9</v>
      </c>
      <c r="E323" s="47" t="s">
        <v>277</v>
      </c>
      <c r="F323" s="48">
        <v>9.6</v>
      </c>
      <c r="G323" s="48">
        <v>2</v>
      </c>
      <c r="H323" s="119" t="s">
        <v>842</v>
      </c>
      <c r="I323" s="47">
        <v>3.31</v>
      </c>
      <c r="J323" s="47" t="s">
        <v>605</v>
      </c>
      <c r="K323" s="43"/>
    </row>
    <row r="324" spans="1:11" ht="39" customHeight="1">
      <c r="A324" s="47">
        <v>11</v>
      </c>
      <c r="B324" s="195" t="s">
        <v>151</v>
      </c>
      <c r="C324" s="195"/>
      <c r="D324" s="47" t="s">
        <v>9</v>
      </c>
      <c r="E324" s="47" t="s">
        <v>333</v>
      </c>
      <c r="F324" s="48">
        <v>133.6</v>
      </c>
      <c r="G324" s="48">
        <v>1</v>
      </c>
      <c r="H324" s="120" t="s">
        <v>843</v>
      </c>
      <c r="I324" s="49">
        <v>111.64</v>
      </c>
      <c r="J324" s="47" t="s">
        <v>605</v>
      </c>
      <c r="K324" s="9"/>
    </row>
    <row r="325" spans="1:11" ht="27.75" customHeight="1">
      <c r="A325" s="180">
        <v>12</v>
      </c>
      <c r="B325" s="197" t="s">
        <v>335</v>
      </c>
      <c r="C325" s="198"/>
      <c r="D325" s="180" t="s">
        <v>9</v>
      </c>
      <c r="E325" s="180" t="s">
        <v>333</v>
      </c>
      <c r="F325" s="175">
        <v>303.9</v>
      </c>
      <c r="G325" s="121">
        <v>2</v>
      </c>
      <c r="H325" s="120" t="s">
        <v>842</v>
      </c>
      <c r="I325" s="47">
        <v>6.1</v>
      </c>
      <c r="J325" s="47" t="s">
        <v>687</v>
      </c>
      <c r="K325" s="3"/>
    </row>
    <row r="326" spans="1:11" ht="22.5" customHeight="1">
      <c r="A326" s="182"/>
      <c r="B326" s="199"/>
      <c r="C326" s="200"/>
      <c r="D326" s="182"/>
      <c r="E326" s="182"/>
      <c r="F326" s="176"/>
      <c r="G326" s="121">
        <v>1</v>
      </c>
      <c r="H326" s="120" t="s">
        <v>843</v>
      </c>
      <c r="I326" s="49">
        <v>221.9</v>
      </c>
      <c r="J326" s="47" t="s">
        <v>730</v>
      </c>
      <c r="K326" s="3"/>
    </row>
    <row r="327" spans="1:11" s="42" customFormat="1" ht="27" customHeight="1">
      <c r="A327" s="47">
        <v>13</v>
      </c>
      <c r="B327" s="195" t="s">
        <v>336</v>
      </c>
      <c r="C327" s="195"/>
      <c r="D327" s="47" t="s">
        <v>9</v>
      </c>
      <c r="E327" s="47" t="s">
        <v>277</v>
      </c>
      <c r="F327" s="48">
        <v>14.56</v>
      </c>
      <c r="G327" s="48">
        <v>2</v>
      </c>
      <c r="H327" s="119" t="s">
        <v>842</v>
      </c>
      <c r="I327" s="47">
        <v>1.8</v>
      </c>
      <c r="J327" s="47" t="s">
        <v>773</v>
      </c>
      <c r="K327" s="43"/>
    </row>
    <row r="328" spans="1:11" s="42" customFormat="1" ht="27" customHeight="1">
      <c r="A328" s="47">
        <v>14</v>
      </c>
      <c r="B328" s="195" t="s">
        <v>152</v>
      </c>
      <c r="C328" s="195"/>
      <c r="D328" s="47" t="s">
        <v>9</v>
      </c>
      <c r="E328" s="47" t="s">
        <v>277</v>
      </c>
      <c r="F328" s="48">
        <v>12.89</v>
      </c>
      <c r="G328" s="48">
        <v>2</v>
      </c>
      <c r="H328" s="119" t="s">
        <v>842</v>
      </c>
      <c r="I328" s="47">
        <v>6.4</v>
      </c>
      <c r="J328" s="47" t="s">
        <v>672</v>
      </c>
      <c r="K328" s="43"/>
    </row>
    <row r="329" spans="1:11" s="42" customFormat="1" ht="39" customHeight="1">
      <c r="A329" s="47">
        <v>15</v>
      </c>
      <c r="B329" s="195" t="s">
        <v>153</v>
      </c>
      <c r="C329" s="195"/>
      <c r="D329" s="47" t="s">
        <v>9</v>
      </c>
      <c r="E329" s="47" t="s">
        <v>277</v>
      </c>
      <c r="F329" s="48">
        <v>189.8</v>
      </c>
      <c r="G329" s="48">
        <v>1</v>
      </c>
      <c r="H329" s="120" t="s">
        <v>843</v>
      </c>
      <c r="I329" s="49" t="s">
        <v>50</v>
      </c>
      <c r="J329" s="47" t="s">
        <v>833</v>
      </c>
      <c r="K329" s="43"/>
    </row>
    <row r="330" spans="1:11" s="42" customFormat="1" ht="27" customHeight="1">
      <c r="A330" s="47">
        <v>16</v>
      </c>
      <c r="B330" s="195" t="s">
        <v>154</v>
      </c>
      <c r="C330" s="195"/>
      <c r="D330" s="47" t="s">
        <v>9</v>
      </c>
      <c r="E330" s="47" t="s">
        <v>277</v>
      </c>
      <c r="F330" s="48">
        <v>5.6</v>
      </c>
      <c r="G330" s="48">
        <v>2</v>
      </c>
      <c r="H330" s="119" t="s">
        <v>842</v>
      </c>
      <c r="I330" s="47" t="s">
        <v>50</v>
      </c>
      <c r="J330" s="47" t="s">
        <v>833</v>
      </c>
      <c r="K330" s="43"/>
    </row>
    <row r="331" spans="1:11" s="42" customFormat="1" ht="27" customHeight="1">
      <c r="A331" s="47">
        <v>17</v>
      </c>
      <c r="B331" s="195" t="s">
        <v>155</v>
      </c>
      <c r="C331" s="195"/>
      <c r="D331" s="47" t="s">
        <v>9</v>
      </c>
      <c r="E331" s="47" t="s">
        <v>277</v>
      </c>
      <c r="F331" s="48">
        <v>6.4</v>
      </c>
      <c r="G331" s="48">
        <v>2</v>
      </c>
      <c r="H331" s="119" t="s">
        <v>842</v>
      </c>
      <c r="I331" s="47">
        <v>7.81</v>
      </c>
      <c r="J331" s="47" t="s">
        <v>730</v>
      </c>
      <c r="K331" s="43"/>
    </row>
    <row r="332" spans="1:11" s="42" customFormat="1" ht="27" customHeight="1">
      <c r="A332" s="180">
        <v>18</v>
      </c>
      <c r="B332" s="195" t="s">
        <v>688</v>
      </c>
      <c r="C332" s="195"/>
      <c r="D332" s="180" t="s">
        <v>9</v>
      </c>
      <c r="E332" s="180" t="s">
        <v>277</v>
      </c>
      <c r="F332" s="175">
        <v>12.1</v>
      </c>
      <c r="G332" s="175">
        <v>2</v>
      </c>
      <c r="H332" s="180" t="s">
        <v>842</v>
      </c>
      <c r="I332" s="47" t="s">
        <v>50</v>
      </c>
      <c r="J332" s="47" t="s">
        <v>833</v>
      </c>
      <c r="K332" s="43"/>
    </row>
    <row r="333" spans="1:11" ht="15" customHeight="1">
      <c r="A333" s="182"/>
      <c r="B333" s="195" t="s">
        <v>689</v>
      </c>
      <c r="C333" s="195"/>
      <c r="D333" s="182"/>
      <c r="E333" s="182"/>
      <c r="F333" s="176"/>
      <c r="G333" s="176"/>
      <c r="H333" s="182"/>
      <c r="I333" s="47">
        <v>11.5</v>
      </c>
      <c r="J333" s="47" t="s">
        <v>672</v>
      </c>
      <c r="K333" s="3"/>
    </row>
    <row r="334" spans="1:11" s="42" customFormat="1" ht="29.25" customHeight="1">
      <c r="A334" s="180">
        <v>19</v>
      </c>
      <c r="B334" s="195" t="s">
        <v>624</v>
      </c>
      <c r="C334" s="195"/>
      <c r="D334" s="180" t="s">
        <v>9</v>
      </c>
      <c r="E334" s="180" t="s">
        <v>277</v>
      </c>
      <c r="F334" s="175">
        <v>36.5</v>
      </c>
      <c r="G334" s="121">
        <v>2</v>
      </c>
      <c r="H334" s="119" t="s">
        <v>842</v>
      </c>
      <c r="I334" s="47">
        <v>2.9</v>
      </c>
      <c r="J334" s="47" t="s">
        <v>672</v>
      </c>
      <c r="K334" s="43"/>
    </row>
    <row r="335" spans="1:11" s="42" customFormat="1" ht="60.75" customHeight="1">
      <c r="A335" s="182"/>
      <c r="B335" s="195" t="s">
        <v>625</v>
      </c>
      <c r="C335" s="195"/>
      <c r="D335" s="182"/>
      <c r="E335" s="182"/>
      <c r="F335" s="176"/>
      <c r="G335" s="121">
        <v>1</v>
      </c>
      <c r="H335" s="120" t="s">
        <v>843</v>
      </c>
      <c r="I335" s="47">
        <f>6.08+223.867</f>
        <v>229.947</v>
      </c>
      <c r="J335" s="47" t="s">
        <v>774</v>
      </c>
      <c r="K335" s="43"/>
    </row>
    <row r="336" spans="1:11" s="42" customFormat="1" ht="343.5" customHeight="1">
      <c r="A336" s="47">
        <v>20</v>
      </c>
      <c r="B336" s="223" t="s">
        <v>156</v>
      </c>
      <c r="C336" s="224"/>
      <c r="D336" s="47" t="s">
        <v>20</v>
      </c>
      <c r="E336" s="47" t="s">
        <v>277</v>
      </c>
      <c r="F336" s="48" t="s">
        <v>50</v>
      </c>
      <c r="G336" s="48">
        <v>1.2</v>
      </c>
      <c r="H336" s="119" t="s">
        <v>846</v>
      </c>
      <c r="I336" s="129">
        <f>49+20.19+223.867+566.31</f>
        <v>859.367</v>
      </c>
      <c r="J336" s="129" t="s">
        <v>859</v>
      </c>
      <c r="K336" s="41"/>
    </row>
    <row r="337" spans="1:11" s="42" customFormat="1" ht="39.75" customHeight="1">
      <c r="A337" s="47">
        <v>21</v>
      </c>
      <c r="B337" s="195" t="s">
        <v>157</v>
      </c>
      <c r="C337" s="195"/>
      <c r="D337" s="47" t="s">
        <v>20</v>
      </c>
      <c r="E337" s="47" t="s">
        <v>277</v>
      </c>
      <c r="F337" s="48">
        <v>12.89</v>
      </c>
      <c r="G337" s="48">
        <v>2</v>
      </c>
      <c r="H337" s="119" t="s">
        <v>845</v>
      </c>
      <c r="I337" s="47">
        <v>15.75</v>
      </c>
      <c r="J337" s="47" t="s">
        <v>775</v>
      </c>
      <c r="K337" s="41"/>
    </row>
    <row r="338" spans="1:11" s="42" customFormat="1" ht="27" customHeight="1">
      <c r="A338" s="47">
        <v>22</v>
      </c>
      <c r="B338" s="195" t="s">
        <v>337</v>
      </c>
      <c r="C338" s="195"/>
      <c r="D338" s="47" t="s">
        <v>20</v>
      </c>
      <c r="E338" s="47" t="s">
        <v>277</v>
      </c>
      <c r="F338" s="48">
        <v>6.7</v>
      </c>
      <c r="G338" s="48">
        <v>2</v>
      </c>
      <c r="H338" s="47" t="s">
        <v>10</v>
      </c>
      <c r="I338" s="47">
        <v>0.8</v>
      </c>
      <c r="J338" s="47"/>
      <c r="K338" s="41"/>
    </row>
    <row r="339" spans="1:11" s="42" customFormat="1" ht="27" customHeight="1">
      <c r="A339" s="47">
        <v>23</v>
      </c>
      <c r="B339" s="195" t="s">
        <v>338</v>
      </c>
      <c r="C339" s="195"/>
      <c r="D339" s="47" t="s">
        <v>20</v>
      </c>
      <c r="E339" s="47" t="s">
        <v>277</v>
      </c>
      <c r="F339" s="48">
        <v>18.3</v>
      </c>
      <c r="G339" s="48">
        <v>2</v>
      </c>
      <c r="H339" s="119" t="s">
        <v>842</v>
      </c>
      <c r="I339" s="47">
        <v>6.34</v>
      </c>
      <c r="J339" s="47" t="s">
        <v>605</v>
      </c>
      <c r="K339" s="41"/>
    </row>
    <row r="340" spans="1:11" ht="27" customHeight="1">
      <c r="A340" s="180">
        <v>24</v>
      </c>
      <c r="B340" s="197" t="s">
        <v>158</v>
      </c>
      <c r="C340" s="198"/>
      <c r="D340" s="180" t="s">
        <v>29</v>
      </c>
      <c r="E340" s="180" t="s">
        <v>281</v>
      </c>
      <c r="F340" s="175">
        <v>248</v>
      </c>
      <c r="G340" s="175">
        <v>1</v>
      </c>
      <c r="H340" s="187" t="s">
        <v>843</v>
      </c>
      <c r="I340" s="47">
        <v>4.68</v>
      </c>
      <c r="J340" s="47" t="s">
        <v>606</v>
      </c>
      <c r="K340" s="9"/>
    </row>
    <row r="341" spans="1:11" ht="27" customHeight="1">
      <c r="A341" s="182"/>
      <c r="B341" s="199"/>
      <c r="C341" s="200"/>
      <c r="D341" s="182"/>
      <c r="E341" s="182"/>
      <c r="F341" s="176"/>
      <c r="G341" s="176"/>
      <c r="H341" s="189"/>
      <c r="I341" s="49">
        <v>447.5</v>
      </c>
      <c r="J341" s="47" t="s">
        <v>690</v>
      </c>
      <c r="K341" s="38"/>
    </row>
    <row r="342" spans="1:11" ht="27" customHeight="1">
      <c r="A342" s="180">
        <v>25</v>
      </c>
      <c r="B342" s="197" t="s">
        <v>339</v>
      </c>
      <c r="C342" s="198"/>
      <c r="D342" s="180" t="s">
        <v>29</v>
      </c>
      <c r="E342" s="180" t="s">
        <v>290</v>
      </c>
      <c r="F342" s="175">
        <v>260</v>
      </c>
      <c r="G342" s="175">
        <v>1</v>
      </c>
      <c r="H342" s="187" t="s">
        <v>843</v>
      </c>
      <c r="I342" s="47">
        <v>7.8</v>
      </c>
      <c r="J342" s="47" t="s">
        <v>606</v>
      </c>
      <c r="K342" s="9"/>
    </row>
    <row r="343" spans="1:11" ht="27" customHeight="1">
      <c r="A343" s="182"/>
      <c r="B343" s="199"/>
      <c r="C343" s="200"/>
      <c r="D343" s="182"/>
      <c r="E343" s="182"/>
      <c r="F343" s="176"/>
      <c r="G343" s="176"/>
      <c r="H343" s="189"/>
      <c r="I343" s="49">
        <v>286.4</v>
      </c>
      <c r="J343" s="47" t="s">
        <v>690</v>
      </c>
      <c r="K343" s="38"/>
    </row>
    <row r="344" spans="1:11" s="42" customFormat="1" ht="39" customHeight="1">
      <c r="A344" s="47">
        <v>26</v>
      </c>
      <c r="B344" s="195" t="s">
        <v>159</v>
      </c>
      <c r="C344" s="195"/>
      <c r="D344" s="47" t="s">
        <v>36</v>
      </c>
      <c r="E344" s="47" t="s">
        <v>340</v>
      </c>
      <c r="F344" s="48">
        <v>174.1</v>
      </c>
      <c r="G344" s="48">
        <v>1</v>
      </c>
      <c r="H344" s="119" t="s">
        <v>842</v>
      </c>
      <c r="I344" s="47">
        <v>1.38</v>
      </c>
      <c r="J344" s="47" t="s">
        <v>606</v>
      </c>
      <c r="K344" s="41"/>
    </row>
    <row r="345" spans="1:11" s="42" customFormat="1" ht="57" customHeight="1">
      <c r="A345" s="47">
        <v>27</v>
      </c>
      <c r="B345" s="195" t="s">
        <v>341</v>
      </c>
      <c r="C345" s="195"/>
      <c r="D345" s="47" t="s">
        <v>36</v>
      </c>
      <c r="E345" s="47" t="s">
        <v>340</v>
      </c>
      <c r="F345" s="48">
        <v>163.88</v>
      </c>
      <c r="G345" s="48">
        <v>1</v>
      </c>
      <c r="H345" s="119" t="s">
        <v>842</v>
      </c>
      <c r="I345" s="47">
        <f>3.438+0.641</f>
        <v>4.079000000000001</v>
      </c>
      <c r="J345" s="47" t="s">
        <v>796</v>
      </c>
      <c r="K345" s="41"/>
    </row>
    <row r="346" spans="1:11" ht="27" customHeight="1">
      <c r="A346" s="180">
        <v>28</v>
      </c>
      <c r="B346" s="197" t="s">
        <v>160</v>
      </c>
      <c r="C346" s="198"/>
      <c r="D346" s="180" t="s">
        <v>36</v>
      </c>
      <c r="E346" s="180" t="s">
        <v>340</v>
      </c>
      <c r="F346" s="175">
        <v>196.3</v>
      </c>
      <c r="G346" s="175">
        <v>1</v>
      </c>
      <c r="H346" s="119" t="s">
        <v>842</v>
      </c>
      <c r="I346" s="47">
        <v>0.5</v>
      </c>
      <c r="J346" s="47" t="s">
        <v>606</v>
      </c>
      <c r="K346" s="9"/>
    </row>
    <row r="347" spans="1:11" ht="27" customHeight="1">
      <c r="A347" s="182"/>
      <c r="B347" s="199"/>
      <c r="C347" s="200"/>
      <c r="D347" s="182"/>
      <c r="E347" s="182"/>
      <c r="F347" s="176"/>
      <c r="G347" s="176"/>
      <c r="H347" s="120" t="s">
        <v>843</v>
      </c>
      <c r="I347" s="49">
        <v>196.27</v>
      </c>
      <c r="J347" s="47" t="s">
        <v>690</v>
      </c>
      <c r="K347" s="38"/>
    </row>
    <row r="348" spans="1:11" ht="27.75" customHeight="1">
      <c r="A348" s="180">
        <v>29</v>
      </c>
      <c r="B348" s="183" t="s">
        <v>342</v>
      </c>
      <c r="C348" s="184"/>
      <c r="D348" s="180" t="s">
        <v>57</v>
      </c>
      <c r="E348" s="180" t="s">
        <v>282</v>
      </c>
      <c r="F348" s="175" t="s">
        <v>50</v>
      </c>
      <c r="G348" s="175">
        <v>1</v>
      </c>
      <c r="H348" s="119" t="s">
        <v>842</v>
      </c>
      <c r="I348" s="47">
        <v>0.43</v>
      </c>
      <c r="J348" s="47" t="s">
        <v>606</v>
      </c>
      <c r="K348" s="9"/>
    </row>
    <row r="349" spans="1:11" ht="24.75" customHeight="1">
      <c r="A349" s="182"/>
      <c r="B349" s="185"/>
      <c r="C349" s="186"/>
      <c r="D349" s="182"/>
      <c r="E349" s="182"/>
      <c r="F349" s="176"/>
      <c r="G349" s="176"/>
      <c r="H349" s="120" t="s">
        <v>843</v>
      </c>
      <c r="I349" s="49">
        <v>685.1</v>
      </c>
      <c r="J349" s="47" t="s">
        <v>730</v>
      </c>
      <c r="K349" s="40"/>
    </row>
    <row r="350" spans="1:11" s="42" customFormat="1" ht="39" customHeight="1">
      <c r="A350" s="47">
        <v>30</v>
      </c>
      <c r="B350" s="205" t="s">
        <v>401</v>
      </c>
      <c r="C350" s="205"/>
      <c r="D350" s="47" t="s">
        <v>285</v>
      </c>
      <c r="E350" s="47" t="s">
        <v>277</v>
      </c>
      <c r="F350" s="48">
        <v>150</v>
      </c>
      <c r="G350" s="48">
        <v>1</v>
      </c>
      <c r="H350" s="119" t="s">
        <v>842</v>
      </c>
      <c r="I350" s="47">
        <v>13.15</v>
      </c>
      <c r="J350" s="47" t="s">
        <v>739</v>
      </c>
      <c r="K350" s="41"/>
    </row>
    <row r="351" spans="1:11" s="42" customFormat="1" ht="39" customHeight="1">
      <c r="A351" s="47">
        <v>31</v>
      </c>
      <c r="B351" s="205" t="s">
        <v>402</v>
      </c>
      <c r="C351" s="205"/>
      <c r="D351" s="47" t="s">
        <v>285</v>
      </c>
      <c r="E351" s="47" t="s">
        <v>277</v>
      </c>
      <c r="F351" s="48">
        <v>200</v>
      </c>
      <c r="G351" s="48">
        <v>1</v>
      </c>
      <c r="H351" s="119" t="s">
        <v>842</v>
      </c>
      <c r="I351" s="47">
        <v>0.245</v>
      </c>
      <c r="J351" s="47" t="s">
        <v>687</v>
      </c>
      <c r="K351" s="41"/>
    </row>
    <row r="352" spans="1:11" s="42" customFormat="1" ht="39" customHeight="1">
      <c r="A352" s="47">
        <v>32</v>
      </c>
      <c r="B352" s="205" t="s">
        <v>425</v>
      </c>
      <c r="C352" s="205"/>
      <c r="D352" s="47" t="s">
        <v>426</v>
      </c>
      <c r="E352" s="47" t="s">
        <v>275</v>
      </c>
      <c r="F352" s="48">
        <v>141.12</v>
      </c>
      <c r="G352" s="48">
        <v>1</v>
      </c>
      <c r="H352" s="119" t="s">
        <v>842</v>
      </c>
      <c r="I352" s="47">
        <v>3.715</v>
      </c>
      <c r="J352" s="47" t="s">
        <v>739</v>
      </c>
      <c r="K352" s="41"/>
    </row>
    <row r="353" spans="1:11" s="42" customFormat="1" ht="39" customHeight="1">
      <c r="A353" s="47">
        <v>33</v>
      </c>
      <c r="B353" s="205" t="s">
        <v>427</v>
      </c>
      <c r="C353" s="205"/>
      <c r="D353" s="47" t="s">
        <v>426</v>
      </c>
      <c r="E353" s="47" t="s">
        <v>275</v>
      </c>
      <c r="F353" s="48">
        <v>116.03</v>
      </c>
      <c r="G353" s="48">
        <v>1</v>
      </c>
      <c r="H353" s="119" t="s">
        <v>842</v>
      </c>
      <c r="I353" s="47">
        <v>5.15</v>
      </c>
      <c r="J353" s="47" t="s">
        <v>739</v>
      </c>
      <c r="K353" s="41"/>
    </row>
    <row r="354" spans="1:11" s="42" customFormat="1" ht="39" customHeight="1">
      <c r="A354" s="47">
        <v>34</v>
      </c>
      <c r="B354" s="205" t="s">
        <v>428</v>
      </c>
      <c r="C354" s="205"/>
      <c r="D354" s="47" t="s">
        <v>426</v>
      </c>
      <c r="E354" s="47" t="s">
        <v>275</v>
      </c>
      <c r="F354" s="48">
        <v>141.12</v>
      </c>
      <c r="G354" s="48">
        <v>1</v>
      </c>
      <c r="H354" s="119" t="s">
        <v>842</v>
      </c>
      <c r="I354" s="47">
        <v>4.13</v>
      </c>
      <c r="J354" s="47" t="s">
        <v>606</v>
      </c>
      <c r="K354" s="41"/>
    </row>
    <row r="355" spans="1:11" ht="39" customHeight="1">
      <c r="A355" s="47">
        <v>35</v>
      </c>
      <c r="B355" s="205" t="s">
        <v>429</v>
      </c>
      <c r="C355" s="205"/>
      <c r="D355" s="47" t="s">
        <v>426</v>
      </c>
      <c r="E355" s="47" t="s">
        <v>275</v>
      </c>
      <c r="F355" s="48">
        <v>135.57</v>
      </c>
      <c r="G355" s="48">
        <v>1</v>
      </c>
      <c r="H355" s="120" t="s">
        <v>843</v>
      </c>
      <c r="I355" s="49">
        <v>135.6</v>
      </c>
      <c r="J355" s="47" t="s">
        <v>605</v>
      </c>
      <c r="K355" s="10"/>
    </row>
    <row r="356" spans="1:11" s="42" customFormat="1" ht="39" customHeight="1">
      <c r="A356" s="47">
        <v>36</v>
      </c>
      <c r="B356" s="178" t="s">
        <v>526</v>
      </c>
      <c r="C356" s="179"/>
      <c r="D356" s="47" t="s">
        <v>397</v>
      </c>
      <c r="E356" s="47" t="s">
        <v>281</v>
      </c>
      <c r="F356" s="48">
        <v>250</v>
      </c>
      <c r="G356" s="48">
        <v>1</v>
      </c>
      <c r="H356" s="119" t="s">
        <v>842</v>
      </c>
      <c r="I356" s="47">
        <v>3.51</v>
      </c>
      <c r="J356" s="47" t="s">
        <v>687</v>
      </c>
      <c r="K356" s="41"/>
    </row>
    <row r="357" spans="1:11" s="42" customFormat="1" ht="60.75" customHeight="1">
      <c r="A357" s="47">
        <v>37</v>
      </c>
      <c r="B357" s="178" t="s">
        <v>530</v>
      </c>
      <c r="C357" s="179"/>
      <c r="D357" s="47" t="s">
        <v>397</v>
      </c>
      <c r="E357" s="47" t="s">
        <v>281</v>
      </c>
      <c r="F357" s="48">
        <v>218</v>
      </c>
      <c r="G357" s="48">
        <v>1</v>
      </c>
      <c r="H357" s="119" t="s">
        <v>842</v>
      </c>
      <c r="I357" s="47">
        <f>37+2.5</f>
        <v>39.5</v>
      </c>
      <c r="J357" s="47" t="s">
        <v>786</v>
      </c>
      <c r="K357" s="41"/>
    </row>
    <row r="358" spans="1:11" s="42" customFormat="1" ht="39" customHeight="1">
      <c r="A358" s="47">
        <v>38</v>
      </c>
      <c r="B358" s="178" t="s">
        <v>531</v>
      </c>
      <c r="C358" s="179"/>
      <c r="D358" s="47" t="s">
        <v>397</v>
      </c>
      <c r="E358" s="47" t="s">
        <v>281</v>
      </c>
      <c r="F358" s="48">
        <v>260</v>
      </c>
      <c r="G358" s="48">
        <v>1</v>
      </c>
      <c r="H358" s="49"/>
      <c r="I358" s="49" t="s">
        <v>50</v>
      </c>
      <c r="J358" s="47" t="s">
        <v>825</v>
      </c>
      <c r="K358" s="41"/>
    </row>
    <row r="359" spans="1:11" s="42" customFormat="1" ht="39" customHeight="1">
      <c r="A359" s="47">
        <v>39</v>
      </c>
      <c r="B359" s="178" t="s">
        <v>527</v>
      </c>
      <c r="C359" s="179"/>
      <c r="D359" s="47" t="s">
        <v>397</v>
      </c>
      <c r="E359" s="47" t="s">
        <v>281</v>
      </c>
      <c r="F359" s="48">
        <v>165</v>
      </c>
      <c r="G359" s="48">
        <v>1</v>
      </c>
      <c r="H359" s="119" t="s">
        <v>842</v>
      </c>
      <c r="I359" s="47">
        <v>10</v>
      </c>
      <c r="J359" s="47" t="s">
        <v>740</v>
      </c>
      <c r="K359" s="41"/>
    </row>
    <row r="360" spans="1:11" s="42" customFormat="1" ht="47.25" customHeight="1">
      <c r="A360" s="47">
        <v>40</v>
      </c>
      <c r="B360" s="178" t="s">
        <v>528</v>
      </c>
      <c r="C360" s="179"/>
      <c r="D360" s="47" t="s">
        <v>397</v>
      </c>
      <c r="E360" s="47" t="s">
        <v>281</v>
      </c>
      <c r="F360" s="48">
        <v>202</v>
      </c>
      <c r="G360" s="48">
        <v>1</v>
      </c>
      <c r="H360" s="119" t="s">
        <v>842</v>
      </c>
      <c r="I360" s="47">
        <f>9+2.7</f>
        <v>11.7</v>
      </c>
      <c r="J360" s="47" t="s">
        <v>786</v>
      </c>
      <c r="K360" s="41"/>
    </row>
    <row r="361" spans="1:11" s="42" customFormat="1" ht="39" customHeight="1">
      <c r="A361" s="47">
        <v>41</v>
      </c>
      <c r="B361" s="178" t="s">
        <v>534</v>
      </c>
      <c r="C361" s="179"/>
      <c r="D361" s="47" t="s">
        <v>397</v>
      </c>
      <c r="E361" s="47" t="s">
        <v>281</v>
      </c>
      <c r="F361" s="48">
        <v>248</v>
      </c>
      <c r="G361" s="48">
        <v>1</v>
      </c>
      <c r="H361" s="119" t="s">
        <v>842</v>
      </c>
      <c r="I361" s="47">
        <v>27</v>
      </c>
      <c r="J361" s="47" t="s">
        <v>740</v>
      </c>
      <c r="K361" s="233"/>
    </row>
    <row r="362" spans="1:11" s="42" customFormat="1" ht="39" customHeight="1">
      <c r="A362" s="47">
        <v>42</v>
      </c>
      <c r="B362" s="178" t="s">
        <v>529</v>
      </c>
      <c r="C362" s="179"/>
      <c r="D362" s="47" t="s">
        <v>397</v>
      </c>
      <c r="E362" s="47" t="s">
        <v>281</v>
      </c>
      <c r="F362" s="48">
        <v>252</v>
      </c>
      <c r="G362" s="48">
        <v>1</v>
      </c>
      <c r="H362" s="119" t="s">
        <v>842</v>
      </c>
      <c r="I362" s="47">
        <v>4</v>
      </c>
      <c r="J362" s="47" t="s">
        <v>687</v>
      </c>
      <c r="K362" s="233"/>
    </row>
    <row r="363" spans="1:11" s="42" customFormat="1" ht="39" customHeight="1">
      <c r="A363" s="47">
        <v>43</v>
      </c>
      <c r="B363" s="178" t="s">
        <v>535</v>
      </c>
      <c r="C363" s="179"/>
      <c r="D363" s="47" t="s">
        <v>397</v>
      </c>
      <c r="E363" s="47" t="s">
        <v>281</v>
      </c>
      <c r="F363" s="48">
        <v>175</v>
      </c>
      <c r="G363" s="48">
        <v>1</v>
      </c>
      <c r="H363" s="119" t="s">
        <v>842</v>
      </c>
      <c r="I363" s="47">
        <v>13.68</v>
      </c>
      <c r="J363" s="47" t="s">
        <v>739</v>
      </c>
      <c r="K363" s="233"/>
    </row>
    <row r="364" spans="1:11" ht="39" customHeight="1">
      <c r="A364" s="47">
        <v>44</v>
      </c>
      <c r="B364" s="178" t="s">
        <v>536</v>
      </c>
      <c r="C364" s="179"/>
      <c r="D364" s="47" t="s">
        <v>397</v>
      </c>
      <c r="E364" s="47" t="s">
        <v>281</v>
      </c>
      <c r="F364" s="48">
        <v>267</v>
      </c>
      <c r="G364" s="48">
        <v>1</v>
      </c>
      <c r="H364" s="120" t="s">
        <v>843</v>
      </c>
      <c r="I364" s="49">
        <v>507.2</v>
      </c>
      <c r="J364" s="47" t="s">
        <v>672</v>
      </c>
      <c r="K364" s="233"/>
    </row>
    <row r="365" spans="1:11" ht="15" customHeight="1">
      <c r="A365" s="201" t="s">
        <v>43</v>
      </c>
      <c r="B365" s="201"/>
      <c r="C365" s="201"/>
      <c r="D365" s="201"/>
      <c r="E365" s="201"/>
      <c r="F365" s="53">
        <f>F367+F368</f>
        <v>4958.44</v>
      </c>
      <c r="G365" s="53"/>
      <c r="H365" s="213"/>
      <c r="I365" s="49">
        <v>3667.833</v>
      </c>
      <c r="J365" s="193"/>
      <c r="K365" s="233"/>
    </row>
    <row r="366" spans="1:11" ht="15">
      <c r="A366" s="201" t="s">
        <v>79</v>
      </c>
      <c r="B366" s="201"/>
      <c r="C366" s="201"/>
      <c r="D366" s="201"/>
      <c r="E366" s="201"/>
      <c r="F366" s="53"/>
      <c r="G366" s="53"/>
      <c r="H366" s="213"/>
      <c r="I366" s="49"/>
      <c r="J366" s="193"/>
      <c r="K366" s="233"/>
    </row>
    <row r="367" spans="1:11" ht="15" customHeight="1">
      <c r="A367" s="201" t="s">
        <v>537</v>
      </c>
      <c r="B367" s="201"/>
      <c r="C367" s="201"/>
      <c r="D367" s="201"/>
      <c r="E367" s="201"/>
      <c r="F367" s="53">
        <f>F310+F311+F313+F315+F317+F321+F322+F323+F327+F328+F330+F331+F332+F334+F337+F338+F339</f>
        <v>213.82</v>
      </c>
      <c r="G367" s="53"/>
      <c r="H367" s="213"/>
      <c r="I367" s="49">
        <v>559.546</v>
      </c>
      <c r="J367" s="193"/>
      <c r="K367" s="3"/>
    </row>
    <row r="368" spans="1:11" ht="15" customHeight="1">
      <c r="A368" s="237" t="s">
        <v>546</v>
      </c>
      <c r="B368" s="237"/>
      <c r="C368" s="237"/>
      <c r="D368" s="237"/>
      <c r="E368" s="237"/>
      <c r="F368" s="57">
        <f>F320+F324+F325+F329+F340+F342+F344+F345+F346+F350+F351+F352+F353+F354+F355+F356+F357+F358+F359+F360+F361+F362+F363+F364</f>
        <v>4744.62</v>
      </c>
      <c r="G368" s="57"/>
      <c r="H368" s="187"/>
      <c r="I368" s="58">
        <v>3108.287</v>
      </c>
      <c r="J368" s="180"/>
      <c r="K368" s="3"/>
    </row>
    <row r="369" spans="1:11" ht="15" customHeight="1">
      <c r="A369" s="265" t="s">
        <v>99</v>
      </c>
      <c r="B369" s="266"/>
      <c r="C369" s="266"/>
      <c r="D369" s="266"/>
      <c r="E369" s="266"/>
      <c r="F369" s="266"/>
      <c r="G369" s="266"/>
      <c r="H369" s="266"/>
      <c r="I369" s="266"/>
      <c r="J369" s="267"/>
      <c r="K369" s="3"/>
    </row>
    <row r="370" spans="1:11" ht="15" customHeight="1">
      <c r="A370" s="202" t="s">
        <v>48</v>
      </c>
      <c r="B370" s="203"/>
      <c r="C370" s="203"/>
      <c r="D370" s="203"/>
      <c r="E370" s="203"/>
      <c r="F370" s="203"/>
      <c r="G370" s="203"/>
      <c r="H370" s="203"/>
      <c r="I370" s="203"/>
      <c r="J370" s="204"/>
      <c r="K370" s="9"/>
    </row>
    <row r="371" spans="1:11" ht="27" customHeight="1">
      <c r="A371" s="46">
        <v>45</v>
      </c>
      <c r="B371" s="194" t="s">
        <v>161</v>
      </c>
      <c r="C371" s="194"/>
      <c r="D371" s="46" t="s">
        <v>9</v>
      </c>
      <c r="E371" s="46" t="s">
        <v>277</v>
      </c>
      <c r="F371" s="59">
        <v>26.8</v>
      </c>
      <c r="G371" s="59">
        <v>2</v>
      </c>
      <c r="H371" s="115" t="s">
        <v>842</v>
      </c>
      <c r="I371" s="46">
        <v>48.77</v>
      </c>
      <c r="J371" s="46" t="s">
        <v>730</v>
      </c>
      <c r="K371" s="9"/>
    </row>
    <row r="372" spans="1:11" ht="27" customHeight="1">
      <c r="A372" s="47">
        <v>46</v>
      </c>
      <c r="B372" s="195" t="s">
        <v>741</v>
      </c>
      <c r="C372" s="195"/>
      <c r="D372" s="47" t="s">
        <v>9</v>
      </c>
      <c r="E372" s="47" t="s">
        <v>277</v>
      </c>
      <c r="F372" s="48">
        <v>28</v>
      </c>
      <c r="G372" s="48">
        <v>2</v>
      </c>
      <c r="H372" s="119" t="s">
        <v>842</v>
      </c>
      <c r="I372" s="47">
        <v>13.8</v>
      </c>
      <c r="J372" s="47" t="s">
        <v>605</v>
      </c>
      <c r="K372" s="3"/>
    </row>
    <row r="373" spans="1:11" s="42" customFormat="1" ht="39" customHeight="1">
      <c r="A373" s="47">
        <v>47</v>
      </c>
      <c r="B373" s="195" t="s">
        <v>162</v>
      </c>
      <c r="C373" s="195"/>
      <c r="D373" s="47" t="s">
        <v>9</v>
      </c>
      <c r="E373" s="47" t="s">
        <v>277</v>
      </c>
      <c r="F373" s="48">
        <v>38.4</v>
      </c>
      <c r="G373" s="48">
        <v>2</v>
      </c>
      <c r="H373" s="119" t="s">
        <v>844</v>
      </c>
      <c r="I373" s="47">
        <v>16.9</v>
      </c>
      <c r="J373" s="47" t="s">
        <v>691</v>
      </c>
      <c r="K373" s="43"/>
    </row>
    <row r="374" spans="1:11" ht="27" customHeight="1">
      <c r="A374" s="50">
        <v>48</v>
      </c>
      <c r="B374" s="195" t="s">
        <v>742</v>
      </c>
      <c r="C374" s="195"/>
      <c r="D374" s="50" t="s">
        <v>9</v>
      </c>
      <c r="E374" s="50" t="s">
        <v>277</v>
      </c>
      <c r="F374" s="51">
        <v>52.4</v>
      </c>
      <c r="G374" s="51">
        <v>2</v>
      </c>
      <c r="H374" s="114" t="s">
        <v>842</v>
      </c>
      <c r="I374" s="47">
        <v>127.77</v>
      </c>
      <c r="J374" s="47" t="s">
        <v>730</v>
      </c>
      <c r="K374" s="3"/>
    </row>
    <row r="375" spans="1:11" s="42" customFormat="1" ht="70.5" customHeight="1">
      <c r="A375" s="47">
        <v>49</v>
      </c>
      <c r="B375" s="195" t="s">
        <v>343</v>
      </c>
      <c r="C375" s="195"/>
      <c r="D375" s="47" t="s">
        <v>9</v>
      </c>
      <c r="E375" s="47" t="s">
        <v>277</v>
      </c>
      <c r="F375" s="48">
        <v>126</v>
      </c>
      <c r="G375" s="48">
        <v>2</v>
      </c>
      <c r="H375" s="119" t="s">
        <v>842</v>
      </c>
      <c r="I375" s="47">
        <v>62.48</v>
      </c>
      <c r="J375" s="47" t="s">
        <v>776</v>
      </c>
      <c r="K375" s="43"/>
    </row>
    <row r="376" spans="1:11" s="42" customFormat="1" ht="57.75" customHeight="1">
      <c r="A376" s="47">
        <v>50</v>
      </c>
      <c r="B376" s="195" t="s">
        <v>163</v>
      </c>
      <c r="C376" s="195"/>
      <c r="D376" s="47" t="s">
        <v>9</v>
      </c>
      <c r="E376" s="47" t="s">
        <v>277</v>
      </c>
      <c r="F376" s="48">
        <v>56</v>
      </c>
      <c r="G376" s="48">
        <v>2</v>
      </c>
      <c r="H376" s="119" t="s">
        <v>842</v>
      </c>
      <c r="I376" s="47" t="s">
        <v>50</v>
      </c>
      <c r="J376" s="47" t="s">
        <v>837</v>
      </c>
      <c r="K376" s="43"/>
    </row>
    <row r="377" spans="1:11" s="42" customFormat="1" ht="60" customHeight="1">
      <c r="A377" s="47">
        <v>51</v>
      </c>
      <c r="B377" s="195" t="s">
        <v>344</v>
      </c>
      <c r="C377" s="195"/>
      <c r="D377" s="47" t="s">
        <v>9</v>
      </c>
      <c r="E377" s="47" t="s">
        <v>277</v>
      </c>
      <c r="F377" s="48">
        <v>96</v>
      </c>
      <c r="G377" s="48">
        <v>2</v>
      </c>
      <c r="H377" s="119" t="s">
        <v>842</v>
      </c>
      <c r="I377" s="47">
        <v>41.2</v>
      </c>
      <c r="J377" s="47" t="s">
        <v>692</v>
      </c>
      <c r="K377" s="41"/>
    </row>
    <row r="378" spans="1:11" s="42" customFormat="1" ht="39" customHeight="1">
      <c r="A378" s="47">
        <v>52</v>
      </c>
      <c r="B378" s="195" t="s">
        <v>164</v>
      </c>
      <c r="C378" s="195"/>
      <c r="D378" s="47" t="s">
        <v>9</v>
      </c>
      <c r="E378" s="47" t="s">
        <v>277</v>
      </c>
      <c r="F378" s="48">
        <v>88</v>
      </c>
      <c r="G378" s="48">
        <v>2</v>
      </c>
      <c r="H378" s="47" t="s">
        <v>10</v>
      </c>
      <c r="I378" s="47">
        <v>56.87</v>
      </c>
      <c r="J378" s="47" t="s">
        <v>743</v>
      </c>
      <c r="K378" s="43"/>
    </row>
    <row r="379" spans="1:11" s="42" customFormat="1" ht="93.75" customHeight="1">
      <c r="A379" s="47">
        <v>53</v>
      </c>
      <c r="B379" s="195" t="s">
        <v>345</v>
      </c>
      <c r="C379" s="195"/>
      <c r="D379" s="47" t="s">
        <v>9</v>
      </c>
      <c r="E379" s="47" t="s">
        <v>277</v>
      </c>
      <c r="F379" s="48">
        <v>42</v>
      </c>
      <c r="G379" s="48">
        <v>2</v>
      </c>
      <c r="H379" s="119" t="s">
        <v>842</v>
      </c>
      <c r="I379" s="47">
        <v>31.8</v>
      </c>
      <c r="J379" s="129" t="s">
        <v>860</v>
      </c>
      <c r="K379" s="43"/>
    </row>
    <row r="380" spans="1:11" s="42" customFormat="1" ht="27.75" customHeight="1">
      <c r="A380" s="47">
        <v>54</v>
      </c>
      <c r="B380" s="195" t="s">
        <v>165</v>
      </c>
      <c r="C380" s="195"/>
      <c r="D380" s="47" t="s">
        <v>9</v>
      </c>
      <c r="E380" s="47" t="s">
        <v>277</v>
      </c>
      <c r="F380" s="48">
        <v>56</v>
      </c>
      <c r="G380" s="48">
        <v>2</v>
      </c>
      <c r="H380" s="119" t="s">
        <v>842</v>
      </c>
      <c r="I380" s="47">
        <v>4.8</v>
      </c>
      <c r="J380" s="47" t="s">
        <v>693</v>
      </c>
      <c r="K380" s="43"/>
    </row>
    <row r="381" spans="1:11" s="42" customFormat="1" ht="83.25" customHeight="1">
      <c r="A381" s="47">
        <v>55</v>
      </c>
      <c r="B381" s="195" t="s">
        <v>346</v>
      </c>
      <c r="C381" s="195"/>
      <c r="D381" s="47" t="s">
        <v>9</v>
      </c>
      <c r="E381" s="47" t="s">
        <v>277</v>
      </c>
      <c r="F381" s="48">
        <v>196</v>
      </c>
      <c r="G381" s="48">
        <v>2</v>
      </c>
      <c r="H381" s="119" t="s">
        <v>842</v>
      </c>
      <c r="I381" s="47">
        <v>99.61</v>
      </c>
      <c r="J381" s="47" t="s">
        <v>744</v>
      </c>
      <c r="K381" s="43"/>
    </row>
    <row r="382" spans="1:11" s="42" customFormat="1" ht="51" customHeight="1">
      <c r="A382" s="47">
        <v>56</v>
      </c>
      <c r="B382" s="195" t="s">
        <v>166</v>
      </c>
      <c r="C382" s="195"/>
      <c r="D382" s="47" t="s">
        <v>9</v>
      </c>
      <c r="E382" s="47" t="s">
        <v>277</v>
      </c>
      <c r="F382" s="48">
        <v>53.7</v>
      </c>
      <c r="G382" s="48">
        <v>2</v>
      </c>
      <c r="H382" s="119" t="s">
        <v>842</v>
      </c>
      <c r="I382" s="47">
        <v>8.1</v>
      </c>
      <c r="J382" s="47" t="s">
        <v>694</v>
      </c>
      <c r="K382" s="43"/>
    </row>
    <row r="383" spans="1:11" s="42" customFormat="1" ht="59.25" customHeight="1">
      <c r="A383" s="47">
        <v>57</v>
      </c>
      <c r="B383" s="195" t="s">
        <v>167</v>
      </c>
      <c r="C383" s="195"/>
      <c r="D383" s="47" t="s">
        <v>9</v>
      </c>
      <c r="E383" s="47" t="s">
        <v>277</v>
      </c>
      <c r="F383" s="48">
        <v>25.7</v>
      </c>
      <c r="G383" s="48">
        <v>2</v>
      </c>
      <c r="H383" s="119" t="s">
        <v>842</v>
      </c>
      <c r="I383" s="47" t="s">
        <v>50</v>
      </c>
      <c r="J383" s="47" t="s">
        <v>838</v>
      </c>
      <c r="K383" s="43"/>
    </row>
    <row r="384" spans="1:11" s="42" customFormat="1" ht="84" customHeight="1">
      <c r="A384" s="47">
        <v>58</v>
      </c>
      <c r="B384" s="195" t="s">
        <v>347</v>
      </c>
      <c r="C384" s="195"/>
      <c r="D384" s="47" t="s">
        <v>9</v>
      </c>
      <c r="E384" s="47" t="s">
        <v>277</v>
      </c>
      <c r="F384" s="48">
        <v>70</v>
      </c>
      <c r="G384" s="48">
        <v>2</v>
      </c>
      <c r="H384" s="119" t="s">
        <v>842</v>
      </c>
      <c r="I384" s="47">
        <v>93.06</v>
      </c>
      <c r="J384" s="47" t="s">
        <v>745</v>
      </c>
      <c r="K384" s="43"/>
    </row>
    <row r="385" spans="1:11" s="42" customFormat="1" ht="84" customHeight="1">
      <c r="A385" s="47">
        <v>59</v>
      </c>
      <c r="B385" s="195" t="s">
        <v>168</v>
      </c>
      <c r="C385" s="195"/>
      <c r="D385" s="47" t="s">
        <v>9</v>
      </c>
      <c r="E385" s="47" t="s">
        <v>277</v>
      </c>
      <c r="F385" s="48">
        <v>154</v>
      </c>
      <c r="G385" s="48">
        <v>2</v>
      </c>
      <c r="H385" s="119" t="s">
        <v>842</v>
      </c>
      <c r="I385" s="47">
        <v>114.99</v>
      </c>
      <c r="J385" s="47" t="s">
        <v>746</v>
      </c>
      <c r="K385" s="43"/>
    </row>
    <row r="386" spans="1:11" s="42" customFormat="1" ht="144.75" customHeight="1">
      <c r="A386" s="47">
        <v>60</v>
      </c>
      <c r="B386" s="195" t="s">
        <v>169</v>
      </c>
      <c r="C386" s="195"/>
      <c r="D386" s="47" t="s">
        <v>9</v>
      </c>
      <c r="E386" s="47" t="s">
        <v>277</v>
      </c>
      <c r="F386" s="48">
        <v>140</v>
      </c>
      <c r="G386" s="48">
        <v>2</v>
      </c>
      <c r="H386" s="119" t="s">
        <v>842</v>
      </c>
      <c r="I386" s="47">
        <v>108.23</v>
      </c>
      <c r="J386" s="47" t="s">
        <v>777</v>
      </c>
      <c r="K386" s="41"/>
    </row>
    <row r="387" spans="1:11" ht="27.75" customHeight="1">
      <c r="A387" s="47">
        <v>61</v>
      </c>
      <c r="B387" s="195" t="s">
        <v>170</v>
      </c>
      <c r="C387" s="195"/>
      <c r="D387" s="47" t="s">
        <v>57</v>
      </c>
      <c r="E387" s="47" t="s">
        <v>282</v>
      </c>
      <c r="F387" s="48">
        <v>25.43</v>
      </c>
      <c r="G387" s="48">
        <v>2</v>
      </c>
      <c r="H387" s="119" t="s">
        <v>842</v>
      </c>
      <c r="I387" s="47">
        <v>25</v>
      </c>
      <c r="J387" s="47" t="s">
        <v>672</v>
      </c>
      <c r="K387" s="3"/>
    </row>
    <row r="388" spans="1:11" ht="27" customHeight="1">
      <c r="A388" s="47">
        <v>62</v>
      </c>
      <c r="B388" s="195" t="s">
        <v>171</v>
      </c>
      <c r="C388" s="195"/>
      <c r="D388" s="47" t="s">
        <v>57</v>
      </c>
      <c r="E388" s="47" t="s">
        <v>282</v>
      </c>
      <c r="F388" s="48">
        <v>25.43</v>
      </c>
      <c r="G388" s="48">
        <v>2</v>
      </c>
      <c r="H388" s="119" t="s">
        <v>842</v>
      </c>
      <c r="I388" s="47" t="s">
        <v>50</v>
      </c>
      <c r="J388" s="137" t="s">
        <v>672</v>
      </c>
      <c r="K388" s="3"/>
    </row>
    <row r="389" spans="1:11" ht="27" customHeight="1">
      <c r="A389" s="47">
        <v>63</v>
      </c>
      <c r="B389" s="195" t="s">
        <v>348</v>
      </c>
      <c r="C389" s="195"/>
      <c r="D389" s="47" t="s">
        <v>57</v>
      </c>
      <c r="E389" s="47" t="s">
        <v>282</v>
      </c>
      <c r="F389" s="48">
        <v>25.43</v>
      </c>
      <c r="G389" s="48">
        <v>2</v>
      </c>
      <c r="H389" s="119" t="s">
        <v>842</v>
      </c>
      <c r="I389" s="47">
        <v>24.69</v>
      </c>
      <c r="J389" s="47" t="s">
        <v>672</v>
      </c>
      <c r="K389" s="3"/>
    </row>
    <row r="390" spans="1:11" s="42" customFormat="1" ht="178.5" customHeight="1">
      <c r="A390" s="47">
        <v>64</v>
      </c>
      <c r="B390" s="195" t="s">
        <v>349</v>
      </c>
      <c r="C390" s="195"/>
      <c r="D390" s="47" t="s">
        <v>57</v>
      </c>
      <c r="E390" s="47" t="s">
        <v>278</v>
      </c>
      <c r="F390" s="48">
        <v>494</v>
      </c>
      <c r="G390" s="48">
        <v>2</v>
      </c>
      <c r="H390" s="119" t="s">
        <v>842</v>
      </c>
      <c r="I390" s="47">
        <f>164.64+9</f>
        <v>173.64</v>
      </c>
      <c r="J390" s="47" t="s">
        <v>798</v>
      </c>
      <c r="K390" s="43"/>
    </row>
    <row r="391" spans="1:11" s="42" customFormat="1" ht="27.75" customHeight="1">
      <c r="A391" s="47">
        <v>65</v>
      </c>
      <c r="B391" s="195" t="s">
        <v>696</v>
      </c>
      <c r="C391" s="195"/>
      <c r="D391" s="47" t="s">
        <v>57</v>
      </c>
      <c r="E391" s="47" t="s">
        <v>278</v>
      </c>
      <c r="F391" s="48">
        <v>45</v>
      </c>
      <c r="G391" s="48">
        <v>2</v>
      </c>
      <c r="H391" s="119" t="s">
        <v>842</v>
      </c>
      <c r="I391" s="47">
        <v>10</v>
      </c>
      <c r="J391" s="47" t="s">
        <v>695</v>
      </c>
      <c r="K391" s="43"/>
    </row>
    <row r="392" spans="1:11" s="42" customFormat="1" ht="70.5" customHeight="1">
      <c r="A392" s="47">
        <v>66</v>
      </c>
      <c r="B392" s="195" t="s">
        <v>350</v>
      </c>
      <c r="C392" s="195"/>
      <c r="D392" s="47" t="s">
        <v>59</v>
      </c>
      <c r="E392" s="47" t="s">
        <v>287</v>
      </c>
      <c r="F392" s="48">
        <v>300</v>
      </c>
      <c r="G392" s="48">
        <v>2</v>
      </c>
      <c r="H392" s="119" t="s">
        <v>842</v>
      </c>
      <c r="I392" s="47">
        <v>9.836</v>
      </c>
      <c r="J392" s="47" t="s">
        <v>830</v>
      </c>
      <c r="K392" s="43"/>
    </row>
    <row r="393" spans="1:11" ht="27" customHeight="1">
      <c r="A393" s="47">
        <v>67</v>
      </c>
      <c r="B393" s="195" t="s">
        <v>172</v>
      </c>
      <c r="C393" s="195"/>
      <c r="D393" s="47" t="s">
        <v>22</v>
      </c>
      <c r="E393" s="47" t="s">
        <v>277</v>
      </c>
      <c r="F393" s="48">
        <v>12.8</v>
      </c>
      <c r="G393" s="48">
        <v>2</v>
      </c>
      <c r="H393" s="119" t="s">
        <v>842</v>
      </c>
      <c r="I393" s="47">
        <v>21.08</v>
      </c>
      <c r="J393" s="47" t="s">
        <v>730</v>
      </c>
      <c r="K393" s="3"/>
    </row>
    <row r="394" spans="1:11" s="42" customFormat="1" ht="27.75" customHeight="1">
      <c r="A394" s="47">
        <v>68</v>
      </c>
      <c r="B394" s="195" t="s">
        <v>173</v>
      </c>
      <c r="C394" s="195"/>
      <c r="D394" s="47" t="s">
        <v>29</v>
      </c>
      <c r="E394" s="47" t="s">
        <v>281</v>
      </c>
      <c r="F394" s="48" t="s">
        <v>50</v>
      </c>
      <c r="G394" s="48">
        <v>2</v>
      </c>
      <c r="H394" s="119" t="s">
        <v>842</v>
      </c>
      <c r="I394" s="47">
        <v>24.6</v>
      </c>
      <c r="J394" s="47" t="s">
        <v>697</v>
      </c>
      <c r="K394" s="43"/>
    </row>
    <row r="395" spans="1:11" s="45" customFormat="1" ht="39" customHeight="1">
      <c r="A395" s="47">
        <v>69</v>
      </c>
      <c r="B395" s="177" t="s">
        <v>174</v>
      </c>
      <c r="C395" s="177"/>
      <c r="D395" s="47" t="s">
        <v>29</v>
      </c>
      <c r="E395" s="47" t="s">
        <v>351</v>
      </c>
      <c r="F395" s="48">
        <v>17</v>
      </c>
      <c r="G395" s="48">
        <v>2</v>
      </c>
      <c r="H395" s="119" t="s">
        <v>842</v>
      </c>
      <c r="I395" s="47" t="s">
        <v>50</v>
      </c>
      <c r="J395" s="129" t="s">
        <v>861</v>
      </c>
      <c r="K395" s="44"/>
    </row>
    <row r="396" spans="1:11" ht="27.75" customHeight="1">
      <c r="A396" s="47">
        <v>70</v>
      </c>
      <c r="B396" s="178" t="s">
        <v>175</v>
      </c>
      <c r="C396" s="179"/>
      <c r="D396" s="47" t="s">
        <v>29</v>
      </c>
      <c r="E396" s="47" t="s">
        <v>281</v>
      </c>
      <c r="F396" s="48" t="s">
        <v>50</v>
      </c>
      <c r="G396" s="48">
        <v>2</v>
      </c>
      <c r="H396" s="119" t="s">
        <v>842</v>
      </c>
      <c r="I396" s="47">
        <v>8.9</v>
      </c>
      <c r="J396" s="47" t="s">
        <v>672</v>
      </c>
      <c r="K396" s="3"/>
    </row>
    <row r="397" spans="1:11" s="42" customFormat="1" ht="27.75" customHeight="1">
      <c r="A397" s="47">
        <v>71</v>
      </c>
      <c r="B397" s="205" t="s">
        <v>352</v>
      </c>
      <c r="C397" s="205"/>
      <c r="D397" s="47" t="s">
        <v>29</v>
      </c>
      <c r="E397" s="47" t="s">
        <v>281</v>
      </c>
      <c r="F397" s="48" t="s">
        <v>50</v>
      </c>
      <c r="G397" s="48">
        <v>2</v>
      </c>
      <c r="H397" s="119" t="s">
        <v>842</v>
      </c>
      <c r="I397" s="47">
        <v>8.9</v>
      </c>
      <c r="J397" s="47" t="s">
        <v>695</v>
      </c>
      <c r="K397" s="43"/>
    </row>
    <row r="398" spans="1:11" s="42" customFormat="1" ht="27.75" customHeight="1">
      <c r="A398" s="47">
        <v>72</v>
      </c>
      <c r="B398" s="177" t="s">
        <v>31</v>
      </c>
      <c r="C398" s="177"/>
      <c r="D398" s="47" t="s">
        <v>29</v>
      </c>
      <c r="E398" s="47" t="s">
        <v>281</v>
      </c>
      <c r="F398" s="48" t="s">
        <v>50</v>
      </c>
      <c r="G398" s="48">
        <v>2</v>
      </c>
      <c r="H398" s="47" t="s">
        <v>10</v>
      </c>
      <c r="I398" s="47">
        <v>17.8</v>
      </c>
      <c r="J398" s="47" t="s">
        <v>747</v>
      </c>
      <c r="K398" s="43"/>
    </row>
    <row r="399" spans="1:11" ht="27.75" customHeight="1">
      <c r="A399" s="47">
        <v>73</v>
      </c>
      <c r="B399" s="177" t="s">
        <v>28</v>
      </c>
      <c r="C399" s="177"/>
      <c r="D399" s="47" t="s">
        <v>29</v>
      </c>
      <c r="E399" s="47" t="s">
        <v>282</v>
      </c>
      <c r="F399" s="48" t="s">
        <v>50</v>
      </c>
      <c r="G399" s="48">
        <v>2</v>
      </c>
      <c r="H399" s="119" t="s">
        <v>842</v>
      </c>
      <c r="I399" s="47">
        <v>37.5</v>
      </c>
      <c r="J399" s="47" t="s">
        <v>681</v>
      </c>
      <c r="K399" s="3"/>
    </row>
    <row r="400" spans="1:11" s="42" customFormat="1" ht="58.5" customHeight="1">
      <c r="A400" s="47">
        <v>74</v>
      </c>
      <c r="B400" s="177" t="s">
        <v>176</v>
      </c>
      <c r="C400" s="177"/>
      <c r="D400" s="47" t="s">
        <v>29</v>
      </c>
      <c r="E400" s="47" t="s">
        <v>281</v>
      </c>
      <c r="F400" s="48" t="s">
        <v>50</v>
      </c>
      <c r="G400" s="48">
        <v>2</v>
      </c>
      <c r="H400" s="119" t="s">
        <v>842</v>
      </c>
      <c r="I400" s="47" t="s">
        <v>50</v>
      </c>
      <c r="J400" s="47" t="s">
        <v>828</v>
      </c>
      <c r="K400" s="43"/>
    </row>
    <row r="401" spans="1:11" s="42" customFormat="1" ht="48" customHeight="1">
      <c r="A401" s="47">
        <v>75</v>
      </c>
      <c r="B401" s="177" t="s">
        <v>353</v>
      </c>
      <c r="C401" s="177"/>
      <c r="D401" s="47" t="s">
        <v>33</v>
      </c>
      <c r="E401" s="47" t="s">
        <v>278</v>
      </c>
      <c r="F401" s="48">
        <v>245</v>
      </c>
      <c r="G401" s="48">
        <v>2</v>
      </c>
      <c r="H401" s="119" t="s">
        <v>842</v>
      </c>
      <c r="I401" s="47">
        <f>3.8+9</f>
        <v>12.8</v>
      </c>
      <c r="J401" s="47" t="s">
        <v>799</v>
      </c>
      <c r="K401" s="43"/>
    </row>
    <row r="402" spans="1:11" s="42" customFormat="1" ht="90" customHeight="1">
      <c r="A402" s="47">
        <v>76</v>
      </c>
      <c r="B402" s="177" t="s">
        <v>77</v>
      </c>
      <c r="C402" s="177"/>
      <c r="D402" s="47" t="s">
        <v>33</v>
      </c>
      <c r="E402" s="47" t="s">
        <v>278</v>
      </c>
      <c r="F402" s="48">
        <v>131</v>
      </c>
      <c r="G402" s="48">
        <v>2</v>
      </c>
      <c r="H402" s="119" t="s">
        <v>842</v>
      </c>
      <c r="I402" s="47">
        <v>17.5</v>
      </c>
      <c r="J402" s="47" t="s">
        <v>800</v>
      </c>
      <c r="K402" s="43"/>
    </row>
    <row r="403" spans="1:11" ht="27" customHeight="1">
      <c r="A403" s="47">
        <v>77</v>
      </c>
      <c r="B403" s="177" t="s">
        <v>177</v>
      </c>
      <c r="C403" s="177"/>
      <c r="D403" s="47" t="s">
        <v>36</v>
      </c>
      <c r="E403" s="47" t="s">
        <v>275</v>
      </c>
      <c r="F403" s="48" t="s">
        <v>50</v>
      </c>
      <c r="G403" s="48">
        <v>2</v>
      </c>
      <c r="H403" s="119" t="s">
        <v>842</v>
      </c>
      <c r="I403" s="47">
        <v>0.55</v>
      </c>
      <c r="J403" s="129" t="s">
        <v>727</v>
      </c>
      <c r="K403" s="3"/>
    </row>
    <row r="404" spans="1:11" s="42" customFormat="1" ht="57.75" customHeight="1">
      <c r="A404" s="47">
        <v>78</v>
      </c>
      <c r="B404" s="177" t="s">
        <v>178</v>
      </c>
      <c r="C404" s="177"/>
      <c r="D404" s="47" t="s">
        <v>36</v>
      </c>
      <c r="E404" s="47" t="s">
        <v>275</v>
      </c>
      <c r="F404" s="48" t="s">
        <v>50</v>
      </c>
      <c r="G404" s="48">
        <v>2</v>
      </c>
      <c r="H404" s="119" t="s">
        <v>842</v>
      </c>
      <c r="I404" s="47" t="s">
        <v>50</v>
      </c>
      <c r="J404" s="47" t="s">
        <v>817</v>
      </c>
      <c r="K404" s="43"/>
    </row>
    <row r="405" spans="1:11" s="42" customFormat="1" ht="63.75" customHeight="1">
      <c r="A405" s="47">
        <v>79</v>
      </c>
      <c r="B405" s="177" t="s">
        <v>179</v>
      </c>
      <c r="C405" s="177"/>
      <c r="D405" s="47" t="s">
        <v>36</v>
      </c>
      <c r="E405" s="47" t="s">
        <v>275</v>
      </c>
      <c r="F405" s="48" t="s">
        <v>50</v>
      </c>
      <c r="G405" s="48">
        <v>2</v>
      </c>
      <c r="H405" s="119" t="s">
        <v>842</v>
      </c>
      <c r="I405" s="47" t="s">
        <v>50</v>
      </c>
      <c r="J405" s="47" t="s">
        <v>819</v>
      </c>
      <c r="K405" s="43"/>
    </row>
    <row r="406" spans="1:11" s="42" customFormat="1" ht="61.5" customHeight="1">
      <c r="A406" s="47">
        <v>80</v>
      </c>
      <c r="B406" s="177" t="s">
        <v>180</v>
      </c>
      <c r="C406" s="177"/>
      <c r="D406" s="47" t="s">
        <v>36</v>
      </c>
      <c r="E406" s="47" t="s">
        <v>275</v>
      </c>
      <c r="F406" s="48" t="s">
        <v>50</v>
      </c>
      <c r="G406" s="48">
        <v>2</v>
      </c>
      <c r="H406" s="119" t="s">
        <v>842</v>
      </c>
      <c r="I406" s="47" t="s">
        <v>50</v>
      </c>
      <c r="J406" s="47" t="s">
        <v>820</v>
      </c>
      <c r="K406" s="43"/>
    </row>
    <row r="407" spans="1:11" ht="27" customHeight="1">
      <c r="A407" s="47">
        <v>81</v>
      </c>
      <c r="B407" s="177" t="s">
        <v>354</v>
      </c>
      <c r="C407" s="177"/>
      <c r="D407" s="47" t="s">
        <v>36</v>
      </c>
      <c r="E407" s="47" t="s">
        <v>275</v>
      </c>
      <c r="F407" s="48" t="s">
        <v>50</v>
      </c>
      <c r="G407" s="48">
        <v>2</v>
      </c>
      <c r="H407" s="119" t="s">
        <v>842</v>
      </c>
      <c r="I407" s="47">
        <v>0.471</v>
      </c>
      <c r="J407" s="129" t="s">
        <v>727</v>
      </c>
      <c r="K407" s="3"/>
    </row>
    <row r="408" spans="1:11" ht="27" customHeight="1">
      <c r="A408" s="47">
        <v>82</v>
      </c>
      <c r="B408" s="177" t="s">
        <v>181</v>
      </c>
      <c r="C408" s="177"/>
      <c r="D408" s="47" t="s">
        <v>36</v>
      </c>
      <c r="E408" s="47" t="s">
        <v>275</v>
      </c>
      <c r="F408" s="48" t="s">
        <v>50</v>
      </c>
      <c r="G408" s="48">
        <v>2</v>
      </c>
      <c r="H408" s="119" t="s">
        <v>842</v>
      </c>
      <c r="I408" s="47" t="s">
        <v>50</v>
      </c>
      <c r="J408" s="137" t="s">
        <v>681</v>
      </c>
      <c r="K408" s="3"/>
    </row>
    <row r="409" spans="1:11" ht="27" customHeight="1">
      <c r="A409" s="47">
        <v>83</v>
      </c>
      <c r="B409" s="177" t="s">
        <v>182</v>
      </c>
      <c r="C409" s="177"/>
      <c r="D409" s="47" t="s">
        <v>36</v>
      </c>
      <c r="E409" s="47" t="s">
        <v>275</v>
      </c>
      <c r="F409" s="48" t="s">
        <v>50</v>
      </c>
      <c r="G409" s="48">
        <v>2</v>
      </c>
      <c r="H409" s="119" t="s">
        <v>842</v>
      </c>
      <c r="I409" s="47">
        <v>6.97</v>
      </c>
      <c r="J409" s="47" t="s">
        <v>605</v>
      </c>
      <c r="K409" s="3"/>
    </row>
    <row r="410" spans="1:11" s="42" customFormat="1" ht="60.75" customHeight="1">
      <c r="A410" s="47">
        <v>84</v>
      </c>
      <c r="B410" s="177" t="s">
        <v>183</v>
      </c>
      <c r="C410" s="177"/>
      <c r="D410" s="47" t="s">
        <v>36</v>
      </c>
      <c r="E410" s="47" t="s">
        <v>275</v>
      </c>
      <c r="F410" s="48" t="s">
        <v>50</v>
      </c>
      <c r="G410" s="48">
        <v>2</v>
      </c>
      <c r="H410" s="119" t="s">
        <v>842</v>
      </c>
      <c r="I410" s="47" t="s">
        <v>50</v>
      </c>
      <c r="J410" s="47" t="s">
        <v>816</v>
      </c>
      <c r="K410" s="43"/>
    </row>
    <row r="411" spans="1:11" s="42" customFormat="1" ht="60" customHeight="1">
      <c r="A411" s="47">
        <v>85</v>
      </c>
      <c r="B411" s="177" t="s">
        <v>184</v>
      </c>
      <c r="C411" s="177"/>
      <c r="D411" s="47" t="s">
        <v>36</v>
      </c>
      <c r="E411" s="47" t="s">
        <v>275</v>
      </c>
      <c r="F411" s="48" t="s">
        <v>50</v>
      </c>
      <c r="G411" s="48">
        <v>2</v>
      </c>
      <c r="H411" s="119" t="s">
        <v>842</v>
      </c>
      <c r="I411" s="47" t="s">
        <v>50</v>
      </c>
      <c r="J411" s="47" t="s">
        <v>818</v>
      </c>
      <c r="K411" s="43"/>
    </row>
    <row r="412" spans="1:11" ht="27" customHeight="1">
      <c r="A412" s="47">
        <v>86</v>
      </c>
      <c r="B412" s="177" t="s">
        <v>185</v>
      </c>
      <c r="C412" s="177"/>
      <c r="D412" s="47" t="s">
        <v>36</v>
      </c>
      <c r="E412" s="47" t="s">
        <v>275</v>
      </c>
      <c r="F412" s="48" t="s">
        <v>50</v>
      </c>
      <c r="G412" s="48">
        <v>2</v>
      </c>
      <c r="H412" s="119" t="s">
        <v>842</v>
      </c>
      <c r="I412" s="47" t="s">
        <v>50</v>
      </c>
      <c r="J412" s="137" t="s">
        <v>871</v>
      </c>
      <c r="K412" s="3"/>
    </row>
    <row r="413" spans="1:11" ht="27" customHeight="1">
      <c r="A413" s="47">
        <v>87</v>
      </c>
      <c r="B413" s="177" t="s">
        <v>186</v>
      </c>
      <c r="C413" s="177"/>
      <c r="D413" s="47" t="s">
        <v>36</v>
      </c>
      <c r="E413" s="47" t="s">
        <v>275</v>
      </c>
      <c r="F413" s="48" t="s">
        <v>50</v>
      </c>
      <c r="G413" s="48">
        <v>2</v>
      </c>
      <c r="H413" s="119" t="s">
        <v>842</v>
      </c>
      <c r="I413" s="47" t="s">
        <v>50</v>
      </c>
      <c r="J413" s="137" t="s">
        <v>871</v>
      </c>
      <c r="K413" s="3"/>
    </row>
    <row r="414" spans="1:11" s="42" customFormat="1" ht="57.75" customHeight="1">
      <c r="A414" s="47">
        <v>88</v>
      </c>
      <c r="B414" s="177" t="s">
        <v>187</v>
      </c>
      <c r="C414" s="177"/>
      <c r="D414" s="47" t="s">
        <v>36</v>
      </c>
      <c r="E414" s="47" t="s">
        <v>275</v>
      </c>
      <c r="F414" s="48" t="s">
        <v>50</v>
      </c>
      <c r="G414" s="48">
        <v>2</v>
      </c>
      <c r="H414" s="119" t="s">
        <v>842</v>
      </c>
      <c r="I414" s="47" t="s">
        <v>50</v>
      </c>
      <c r="J414" s="47" t="s">
        <v>821</v>
      </c>
      <c r="K414" s="43"/>
    </row>
    <row r="415" spans="1:11" s="42" customFormat="1" ht="58.5" customHeight="1">
      <c r="A415" s="47">
        <v>89</v>
      </c>
      <c r="B415" s="177" t="s">
        <v>355</v>
      </c>
      <c r="C415" s="177"/>
      <c r="D415" s="47" t="s">
        <v>36</v>
      </c>
      <c r="E415" s="47" t="s">
        <v>275</v>
      </c>
      <c r="F415" s="48" t="s">
        <v>50</v>
      </c>
      <c r="G415" s="48">
        <v>2</v>
      </c>
      <c r="H415" s="119" t="s">
        <v>842</v>
      </c>
      <c r="I415" s="47" t="s">
        <v>50</v>
      </c>
      <c r="J415" s="47" t="s">
        <v>822</v>
      </c>
      <c r="K415" s="43"/>
    </row>
    <row r="416" spans="1:11" ht="27" customHeight="1">
      <c r="A416" s="47">
        <v>90</v>
      </c>
      <c r="B416" s="177" t="s">
        <v>188</v>
      </c>
      <c r="C416" s="177"/>
      <c r="D416" s="47" t="s">
        <v>36</v>
      </c>
      <c r="E416" s="47" t="s">
        <v>275</v>
      </c>
      <c r="F416" s="48" t="s">
        <v>50</v>
      </c>
      <c r="G416" s="48">
        <v>2</v>
      </c>
      <c r="H416" s="119" t="s">
        <v>842</v>
      </c>
      <c r="I416" s="47">
        <v>6.6</v>
      </c>
      <c r="J416" s="47" t="s">
        <v>730</v>
      </c>
      <c r="K416" s="3"/>
    </row>
    <row r="417" spans="1:11" ht="27" customHeight="1">
      <c r="A417" s="47">
        <v>91</v>
      </c>
      <c r="B417" s="177" t="s">
        <v>189</v>
      </c>
      <c r="C417" s="177"/>
      <c r="D417" s="47" t="s">
        <v>36</v>
      </c>
      <c r="E417" s="47" t="s">
        <v>275</v>
      </c>
      <c r="F417" s="48" t="s">
        <v>50</v>
      </c>
      <c r="G417" s="48">
        <v>2</v>
      </c>
      <c r="H417" s="119" t="s">
        <v>842</v>
      </c>
      <c r="I417" s="47">
        <v>6.6</v>
      </c>
      <c r="J417" s="47" t="s">
        <v>730</v>
      </c>
      <c r="K417" s="3"/>
    </row>
    <row r="418" spans="1:11" ht="27" customHeight="1">
      <c r="A418" s="47">
        <v>92</v>
      </c>
      <c r="B418" s="205" t="s">
        <v>428</v>
      </c>
      <c r="C418" s="205"/>
      <c r="D418" s="47" t="s">
        <v>426</v>
      </c>
      <c r="E418" s="47" t="s">
        <v>275</v>
      </c>
      <c r="F418" s="48">
        <v>5</v>
      </c>
      <c r="G418" s="48">
        <v>2</v>
      </c>
      <c r="H418" s="119" t="s">
        <v>842</v>
      </c>
      <c r="I418" s="47">
        <v>0.213</v>
      </c>
      <c r="J418" s="129" t="s">
        <v>727</v>
      </c>
      <c r="K418" s="3"/>
    </row>
    <row r="419" spans="1:11" ht="27" customHeight="1">
      <c r="A419" s="47">
        <v>93</v>
      </c>
      <c r="B419" s="205" t="s">
        <v>431</v>
      </c>
      <c r="C419" s="205"/>
      <c r="D419" s="47" t="s">
        <v>426</v>
      </c>
      <c r="E419" s="47" t="s">
        <v>275</v>
      </c>
      <c r="F419" s="48">
        <v>5</v>
      </c>
      <c r="G419" s="48">
        <v>2</v>
      </c>
      <c r="H419" s="119" t="s">
        <v>842</v>
      </c>
      <c r="I419" s="47">
        <v>6.7</v>
      </c>
      <c r="J419" s="47" t="s">
        <v>605</v>
      </c>
      <c r="K419" s="3"/>
    </row>
    <row r="420" spans="1:11" ht="27" customHeight="1">
      <c r="A420" s="47">
        <v>94</v>
      </c>
      <c r="B420" s="178" t="s">
        <v>511</v>
      </c>
      <c r="C420" s="179"/>
      <c r="D420" s="47" t="s">
        <v>285</v>
      </c>
      <c r="E420" s="47" t="s">
        <v>277</v>
      </c>
      <c r="F420" s="48">
        <v>85.2</v>
      </c>
      <c r="G420" s="48">
        <v>2</v>
      </c>
      <c r="H420" s="119" t="s">
        <v>842</v>
      </c>
      <c r="I420" s="47">
        <v>188.1</v>
      </c>
      <c r="J420" s="47" t="s">
        <v>730</v>
      </c>
      <c r="K420" s="3"/>
    </row>
    <row r="421" spans="1:11" s="42" customFormat="1" ht="27" customHeight="1">
      <c r="A421" s="47">
        <v>95</v>
      </c>
      <c r="B421" s="205" t="s">
        <v>512</v>
      </c>
      <c r="C421" s="205"/>
      <c r="D421" s="47" t="s">
        <v>285</v>
      </c>
      <c r="E421" s="47" t="s">
        <v>277</v>
      </c>
      <c r="F421" s="48">
        <v>248</v>
      </c>
      <c r="G421" s="48">
        <v>2</v>
      </c>
      <c r="H421" s="119" t="s">
        <v>842</v>
      </c>
      <c r="I421" s="47">
        <v>81.3</v>
      </c>
      <c r="J421" s="47" t="s">
        <v>773</v>
      </c>
      <c r="K421" s="43"/>
    </row>
    <row r="422" spans="1:11" s="42" customFormat="1" ht="48.75" customHeight="1">
      <c r="A422" s="47">
        <v>96</v>
      </c>
      <c r="B422" s="178" t="s">
        <v>513</v>
      </c>
      <c r="C422" s="179"/>
      <c r="D422" s="47" t="s">
        <v>285</v>
      </c>
      <c r="E422" s="47" t="s">
        <v>277</v>
      </c>
      <c r="F422" s="48">
        <v>48</v>
      </c>
      <c r="G422" s="48">
        <v>2</v>
      </c>
      <c r="H422" s="119" t="s">
        <v>842</v>
      </c>
      <c r="I422" s="47" t="s">
        <v>50</v>
      </c>
      <c r="J422" s="129" t="s">
        <v>856</v>
      </c>
      <c r="K422" s="43"/>
    </row>
    <row r="423" spans="1:11" s="42" customFormat="1" ht="93" customHeight="1">
      <c r="A423" s="47">
        <v>97</v>
      </c>
      <c r="B423" s="178" t="s">
        <v>514</v>
      </c>
      <c r="C423" s="179"/>
      <c r="D423" s="47" t="s">
        <v>285</v>
      </c>
      <c r="E423" s="47" t="s">
        <v>277</v>
      </c>
      <c r="F423" s="48">
        <v>32</v>
      </c>
      <c r="G423" s="48">
        <v>2</v>
      </c>
      <c r="H423" s="119" t="s">
        <v>842</v>
      </c>
      <c r="I423" s="47" t="s">
        <v>50</v>
      </c>
      <c r="J423" s="129" t="s">
        <v>862</v>
      </c>
      <c r="K423" s="43"/>
    </row>
    <row r="424" spans="1:11" ht="27" customHeight="1">
      <c r="A424" s="47">
        <v>98</v>
      </c>
      <c r="B424" s="178" t="s">
        <v>391</v>
      </c>
      <c r="C424" s="179"/>
      <c r="D424" s="47" t="s">
        <v>285</v>
      </c>
      <c r="E424" s="47" t="s">
        <v>277</v>
      </c>
      <c r="F424" s="48">
        <v>85.2</v>
      </c>
      <c r="G424" s="48">
        <v>2</v>
      </c>
      <c r="H424" s="119" t="s">
        <v>842</v>
      </c>
      <c r="I424" s="47">
        <v>25.1</v>
      </c>
      <c r="J424" s="47" t="s">
        <v>672</v>
      </c>
      <c r="K424" s="3"/>
    </row>
    <row r="425" spans="1:11" s="42" customFormat="1" ht="27" customHeight="1">
      <c r="A425" s="47">
        <v>99</v>
      </c>
      <c r="B425" s="178" t="s">
        <v>515</v>
      </c>
      <c r="C425" s="179"/>
      <c r="D425" s="47" t="s">
        <v>285</v>
      </c>
      <c r="E425" s="47" t="s">
        <v>277</v>
      </c>
      <c r="F425" s="48">
        <v>31.8</v>
      </c>
      <c r="G425" s="48">
        <v>2</v>
      </c>
      <c r="H425" s="119" t="s">
        <v>842</v>
      </c>
      <c r="I425" s="47">
        <v>55.88</v>
      </c>
      <c r="J425" s="47" t="s">
        <v>748</v>
      </c>
      <c r="K425" s="43"/>
    </row>
    <row r="426" spans="1:11" s="42" customFormat="1" ht="27" customHeight="1">
      <c r="A426" s="47">
        <v>100</v>
      </c>
      <c r="B426" s="178" t="s">
        <v>516</v>
      </c>
      <c r="C426" s="179"/>
      <c r="D426" s="47" t="s">
        <v>285</v>
      </c>
      <c r="E426" s="47" t="s">
        <v>277</v>
      </c>
      <c r="F426" s="48">
        <v>31.8</v>
      </c>
      <c r="G426" s="48">
        <v>2</v>
      </c>
      <c r="H426" s="119" t="s">
        <v>842</v>
      </c>
      <c r="I426" s="47">
        <v>72.7</v>
      </c>
      <c r="J426" s="47" t="s">
        <v>773</v>
      </c>
      <c r="K426" s="43"/>
    </row>
    <row r="427" spans="1:11" s="42" customFormat="1" ht="39" customHeight="1">
      <c r="A427" s="47">
        <v>101</v>
      </c>
      <c r="B427" s="178" t="s">
        <v>517</v>
      </c>
      <c r="C427" s="179"/>
      <c r="D427" s="47" t="s">
        <v>29</v>
      </c>
      <c r="E427" s="47" t="s">
        <v>281</v>
      </c>
      <c r="F427" s="48">
        <v>60</v>
      </c>
      <c r="G427" s="48">
        <v>2</v>
      </c>
      <c r="H427" s="119" t="s">
        <v>842</v>
      </c>
      <c r="I427" s="47">
        <v>59.2</v>
      </c>
      <c r="J427" s="47" t="s">
        <v>698</v>
      </c>
      <c r="K427" s="43"/>
    </row>
    <row r="428" spans="1:11" ht="27" customHeight="1">
      <c r="A428" s="47">
        <v>102</v>
      </c>
      <c r="B428" s="178" t="s">
        <v>518</v>
      </c>
      <c r="C428" s="179"/>
      <c r="D428" s="47" t="s">
        <v>29</v>
      </c>
      <c r="E428" s="47" t="s">
        <v>281</v>
      </c>
      <c r="F428" s="48">
        <v>30</v>
      </c>
      <c r="G428" s="48">
        <v>2</v>
      </c>
      <c r="H428" s="119" t="s">
        <v>842</v>
      </c>
      <c r="I428" s="47">
        <v>26.7</v>
      </c>
      <c r="J428" s="47" t="s">
        <v>672</v>
      </c>
      <c r="K428" s="3"/>
    </row>
    <row r="429" spans="1:11" s="42" customFormat="1" ht="39" customHeight="1">
      <c r="A429" s="47">
        <v>103</v>
      </c>
      <c r="B429" s="178" t="s">
        <v>526</v>
      </c>
      <c r="C429" s="179"/>
      <c r="D429" s="47" t="s">
        <v>397</v>
      </c>
      <c r="E429" s="47" t="s">
        <v>281</v>
      </c>
      <c r="F429" s="48">
        <v>60</v>
      </c>
      <c r="G429" s="48">
        <v>2</v>
      </c>
      <c r="H429" s="119" t="s">
        <v>842</v>
      </c>
      <c r="I429" s="47">
        <v>8.9</v>
      </c>
      <c r="J429" s="47" t="s">
        <v>699</v>
      </c>
      <c r="K429" s="43"/>
    </row>
    <row r="430" spans="1:11" s="42" customFormat="1" ht="51" customHeight="1">
      <c r="A430" s="47">
        <v>104</v>
      </c>
      <c r="B430" s="178" t="s">
        <v>530</v>
      </c>
      <c r="C430" s="179"/>
      <c r="D430" s="47" t="s">
        <v>397</v>
      </c>
      <c r="E430" s="47" t="s">
        <v>281</v>
      </c>
      <c r="F430" s="48">
        <v>60</v>
      </c>
      <c r="G430" s="48">
        <v>2</v>
      </c>
      <c r="H430" s="119" t="s">
        <v>842</v>
      </c>
      <c r="I430" s="47">
        <v>8.9</v>
      </c>
      <c r="J430" s="47" t="s">
        <v>749</v>
      </c>
      <c r="K430" s="43"/>
    </row>
    <row r="431" spans="1:11" s="42" customFormat="1" ht="39" customHeight="1">
      <c r="A431" s="47">
        <v>105</v>
      </c>
      <c r="B431" s="178" t="s">
        <v>531</v>
      </c>
      <c r="C431" s="179"/>
      <c r="D431" s="47" t="s">
        <v>397</v>
      </c>
      <c r="E431" s="47" t="s">
        <v>281</v>
      </c>
      <c r="F431" s="48">
        <v>60</v>
      </c>
      <c r="G431" s="48">
        <v>2</v>
      </c>
      <c r="H431" s="119" t="s">
        <v>842</v>
      </c>
      <c r="I431" s="47">
        <v>8.9</v>
      </c>
      <c r="J431" s="47" t="s">
        <v>700</v>
      </c>
      <c r="K431" s="43"/>
    </row>
    <row r="432" spans="1:11" ht="27" customHeight="1">
      <c r="A432" s="47">
        <v>106</v>
      </c>
      <c r="B432" s="178" t="s">
        <v>527</v>
      </c>
      <c r="C432" s="179"/>
      <c r="D432" s="47" t="s">
        <v>397</v>
      </c>
      <c r="E432" s="47" t="s">
        <v>281</v>
      </c>
      <c r="F432" s="48">
        <v>40</v>
      </c>
      <c r="G432" s="48">
        <v>2</v>
      </c>
      <c r="H432" s="119" t="s">
        <v>842</v>
      </c>
      <c r="I432" s="47" t="s">
        <v>50</v>
      </c>
      <c r="J432" s="47" t="s">
        <v>701</v>
      </c>
      <c r="K432" s="3"/>
    </row>
    <row r="433" spans="1:11" s="42" customFormat="1" ht="27" customHeight="1">
      <c r="A433" s="47">
        <v>107</v>
      </c>
      <c r="B433" s="178" t="s">
        <v>532</v>
      </c>
      <c r="C433" s="179"/>
      <c r="D433" s="47" t="s">
        <v>397</v>
      </c>
      <c r="E433" s="47" t="s">
        <v>281</v>
      </c>
      <c r="F433" s="48">
        <v>70</v>
      </c>
      <c r="G433" s="48">
        <v>2</v>
      </c>
      <c r="H433" s="119" t="s">
        <v>842</v>
      </c>
      <c r="I433" s="47">
        <v>26.7</v>
      </c>
      <c r="J433" s="47" t="s">
        <v>750</v>
      </c>
      <c r="K433" s="43"/>
    </row>
    <row r="434" spans="1:11" s="42" customFormat="1" ht="27.75" customHeight="1">
      <c r="A434" s="47">
        <v>108</v>
      </c>
      <c r="B434" s="178" t="s">
        <v>528</v>
      </c>
      <c r="C434" s="179"/>
      <c r="D434" s="47" t="s">
        <v>397</v>
      </c>
      <c r="E434" s="47" t="s">
        <v>281</v>
      </c>
      <c r="F434" s="48">
        <v>40</v>
      </c>
      <c r="G434" s="48">
        <v>2</v>
      </c>
      <c r="H434" s="119" t="s">
        <v>842</v>
      </c>
      <c r="I434" s="47" t="s">
        <v>50</v>
      </c>
      <c r="J434" s="47" t="s">
        <v>702</v>
      </c>
      <c r="K434" s="43"/>
    </row>
    <row r="435" spans="1:11" s="42" customFormat="1" ht="39" customHeight="1">
      <c r="A435" s="47">
        <v>109</v>
      </c>
      <c r="B435" s="178" t="s">
        <v>533</v>
      </c>
      <c r="C435" s="179"/>
      <c r="D435" s="47" t="s">
        <v>397</v>
      </c>
      <c r="E435" s="47" t="s">
        <v>281</v>
      </c>
      <c r="F435" s="48">
        <v>60</v>
      </c>
      <c r="G435" s="48">
        <v>2</v>
      </c>
      <c r="H435" s="119" t="s">
        <v>842</v>
      </c>
      <c r="I435" s="47" t="s">
        <v>50</v>
      </c>
      <c r="J435" s="47" t="s">
        <v>703</v>
      </c>
      <c r="K435" s="43"/>
    </row>
    <row r="436" spans="1:11" ht="60.75" customHeight="1">
      <c r="A436" s="47">
        <v>110</v>
      </c>
      <c r="B436" s="178" t="s">
        <v>534</v>
      </c>
      <c r="C436" s="179"/>
      <c r="D436" s="47" t="s">
        <v>397</v>
      </c>
      <c r="E436" s="47" t="s">
        <v>281</v>
      </c>
      <c r="F436" s="48">
        <v>50</v>
      </c>
      <c r="G436" s="48">
        <v>2</v>
      </c>
      <c r="H436" s="119" t="s">
        <v>842</v>
      </c>
      <c r="I436" s="47" t="s">
        <v>50</v>
      </c>
      <c r="J436" s="47" t="s">
        <v>823</v>
      </c>
      <c r="K436" s="233"/>
    </row>
    <row r="437" spans="1:11" ht="56.25" customHeight="1">
      <c r="A437" s="47">
        <v>111</v>
      </c>
      <c r="B437" s="178" t="s">
        <v>529</v>
      </c>
      <c r="C437" s="179"/>
      <c r="D437" s="47" t="s">
        <v>397</v>
      </c>
      <c r="E437" s="47" t="s">
        <v>281</v>
      </c>
      <c r="F437" s="48">
        <v>70</v>
      </c>
      <c r="G437" s="48">
        <v>2</v>
      </c>
      <c r="H437" s="119" t="s">
        <v>842</v>
      </c>
      <c r="I437" s="47" t="s">
        <v>50</v>
      </c>
      <c r="J437" s="47" t="s">
        <v>824</v>
      </c>
      <c r="K437" s="233"/>
    </row>
    <row r="438" spans="1:11" ht="39" customHeight="1">
      <c r="A438" s="47">
        <v>112</v>
      </c>
      <c r="B438" s="178" t="s">
        <v>535</v>
      </c>
      <c r="C438" s="179"/>
      <c r="D438" s="47" t="s">
        <v>397</v>
      </c>
      <c r="E438" s="47" t="s">
        <v>281</v>
      </c>
      <c r="F438" s="48">
        <v>40</v>
      </c>
      <c r="G438" s="48">
        <v>2</v>
      </c>
      <c r="H438" s="119" t="s">
        <v>842</v>
      </c>
      <c r="I438" s="47" t="s">
        <v>50</v>
      </c>
      <c r="J438" s="47" t="s">
        <v>703</v>
      </c>
      <c r="K438" s="233"/>
    </row>
    <row r="439" spans="1:11" ht="27" customHeight="1">
      <c r="A439" s="47">
        <v>113</v>
      </c>
      <c r="B439" s="178" t="s">
        <v>536</v>
      </c>
      <c r="C439" s="179"/>
      <c r="D439" s="47" t="s">
        <v>397</v>
      </c>
      <c r="E439" s="47" t="s">
        <v>281</v>
      </c>
      <c r="F439" s="48">
        <v>40</v>
      </c>
      <c r="G439" s="48">
        <v>2</v>
      </c>
      <c r="H439" s="119" t="s">
        <v>842</v>
      </c>
      <c r="I439" s="47">
        <v>17.8</v>
      </c>
      <c r="J439" s="47" t="s">
        <v>748</v>
      </c>
      <c r="K439" s="233"/>
    </row>
    <row r="440" spans="1:11" ht="15">
      <c r="A440" s="201" t="s">
        <v>43</v>
      </c>
      <c r="B440" s="201"/>
      <c r="C440" s="201"/>
      <c r="D440" s="201"/>
      <c r="E440" s="201"/>
      <c r="F440" s="53">
        <v>3822.09</v>
      </c>
      <c r="G440" s="57"/>
      <c r="H440" s="64"/>
      <c r="I440" s="56">
        <f>SUM(I371:I439)</f>
        <v>1828.91</v>
      </c>
      <c r="J440" s="64"/>
      <c r="K440" s="233"/>
    </row>
    <row r="441" spans="1:11" ht="15" customHeight="1">
      <c r="A441" s="201" t="s">
        <v>79</v>
      </c>
      <c r="B441" s="201"/>
      <c r="C441" s="201"/>
      <c r="D441" s="201"/>
      <c r="E441" s="201"/>
      <c r="F441" s="53"/>
      <c r="G441" s="79"/>
      <c r="H441" s="63"/>
      <c r="I441" s="63"/>
      <c r="J441" s="63"/>
      <c r="K441" s="9"/>
    </row>
    <row r="442" spans="1:11" ht="15" customHeight="1">
      <c r="A442" s="201" t="s">
        <v>537</v>
      </c>
      <c r="B442" s="201"/>
      <c r="C442" s="201"/>
      <c r="D442" s="201"/>
      <c r="E442" s="201"/>
      <c r="F442" s="53">
        <f>F371+F372+F373+F374+F375+F376+F377+F378+F379+F380+F381+F382+F383+F384+F385+F386+F387+F388+F389+F390+F391+F392+F393+F395+F401+F402+F418+F419+F420+F421+F422+F423+F424+F425+F426+F427+F428+F429+F430+F431+F432+F433+F434+F435+F436+F437+F438+F439</f>
        <v>3822.09</v>
      </c>
      <c r="G442" s="53"/>
      <c r="H442" s="80"/>
      <c r="I442" s="52">
        <v>1828.91</v>
      </c>
      <c r="J442" s="80"/>
      <c r="K442" s="3"/>
    </row>
    <row r="443" spans="1:11" ht="15" customHeight="1">
      <c r="A443" s="272"/>
      <c r="B443" s="273"/>
      <c r="C443" s="273"/>
      <c r="D443" s="273"/>
      <c r="E443" s="273"/>
      <c r="F443" s="273"/>
      <c r="G443" s="273"/>
      <c r="H443" s="273"/>
      <c r="I443" s="273"/>
      <c r="J443" s="274"/>
      <c r="K443" s="3"/>
    </row>
    <row r="444" spans="1:11" ht="15" customHeight="1">
      <c r="A444" s="202" t="s">
        <v>80</v>
      </c>
      <c r="B444" s="203"/>
      <c r="C444" s="203"/>
      <c r="D444" s="203"/>
      <c r="E444" s="203"/>
      <c r="F444" s="203"/>
      <c r="G444" s="203"/>
      <c r="H444" s="203"/>
      <c r="I444" s="203"/>
      <c r="J444" s="204"/>
      <c r="K444" s="3"/>
    </row>
    <row r="445" spans="1:11" s="42" customFormat="1" ht="72" customHeight="1">
      <c r="A445" s="46">
        <v>114</v>
      </c>
      <c r="B445" s="194" t="s">
        <v>360</v>
      </c>
      <c r="C445" s="194"/>
      <c r="D445" s="46" t="s">
        <v>9</v>
      </c>
      <c r="E445" s="46" t="s">
        <v>277</v>
      </c>
      <c r="F445" s="59">
        <v>23</v>
      </c>
      <c r="G445" s="59">
        <v>2</v>
      </c>
      <c r="H445" s="119" t="s">
        <v>842</v>
      </c>
      <c r="I445" s="46">
        <v>3.55</v>
      </c>
      <c r="J445" s="46" t="s">
        <v>704</v>
      </c>
      <c r="K445" s="41"/>
    </row>
    <row r="446" spans="1:11" s="42" customFormat="1" ht="27.75" customHeight="1">
      <c r="A446" s="47">
        <v>115</v>
      </c>
      <c r="B446" s="195" t="s">
        <v>356</v>
      </c>
      <c r="C446" s="195"/>
      <c r="D446" s="47" t="s">
        <v>9</v>
      </c>
      <c r="E446" s="47" t="s">
        <v>277</v>
      </c>
      <c r="F446" s="48">
        <v>6</v>
      </c>
      <c r="G446" s="48">
        <v>2</v>
      </c>
      <c r="H446" s="119" t="s">
        <v>842</v>
      </c>
      <c r="I446" s="47">
        <v>0.21</v>
      </c>
      <c r="J446" s="47" t="s">
        <v>751</v>
      </c>
      <c r="K446" s="43"/>
    </row>
    <row r="447" spans="1:11" s="42" customFormat="1" ht="46.5" customHeight="1">
      <c r="A447" s="47">
        <v>116</v>
      </c>
      <c r="B447" s="195" t="s">
        <v>357</v>
      </c>
      <c r="C447" s="195"/>
      <c r="D447" s="47" t="s">
        <v>9</v>
      </c>
      <c r="E447" s="47" t="s">
        <v>277</v>
      </c>
      <c r="F447" s="48">
        <v>5</v>
      </c>
      <c r="G447" s="48">
        <v>2</v>
      </c>
      <c r="H447" s="119" t="s">
        <v>842</v>
      </c>
      <c r="I447" s="47" t="s">
        <v>50</v>
      </c>
      <c r="J447" s="47" t="s">
        <v>839</v>
      </c>
      <c r="K447" s="41"/>
    </row>
    <row r="448" spans="1:11" s="42" customFormat="1" ht="39" customHeight="1">
      <c r="A448" s="47">
        <v>117</v>
      </c>
      <c r="B448" s="195" t="s">
        <v>358</v>
      </c>
      <c r="C448" s="195"/>
      <c r="D448" s="47" t="s">
        <v>9</v>
      </c>
      <c r="E448" s="47" t="s">
        <v>277</v>
      </c>
      <c r="F448" s="48">
        <v>5</v>
      </c>
      <c r="G448" s="48">
        <v>2</v>
      </c>
      <c r="H448" s="119" t="s">
        <v>842</v>
      </c>
      <c r="I448" s="47">
        <v>5.8</v>
      </c>
      <c r="J448" s="47" t="s">
        <v>778</v>
      </c>
      <c r="K448" s="233"/>
    </row>
    <row r="449" spans="1:11" s="42" customFormat="1" ht="81.75" customHeight="1">
      <c r="A449" s="47">
        <v>118</v>
      </c>
      <c r="B449" s="195" t="s">
        <v>361</v>
      </c>
      <c r="C449" s="195"/>
      <c r="D449" s="47" t="s">
        <v>9</v>
      </c>
      <c r="E449" s="47" t="s">
        <v>277</v>
      </c>
      <c r="F449" s="48">
        <v>5</v>
      </c>
      <c r="G449" s="48">
        <v>2</v>
      </c>
      <c r="H449" s="119" t="s">
        <v>842</v>
      </c>
      <c r="I449" s="47">
        <v>11.05</v>
      </c>
      <c r="J449" s="47" t="s">
        <v>779</v>
      </c>
      <c r="K449" s="233"/>
    </row>
    <row r="450" spans="1:11" s="42" customFormat="1" ht="62.25" customHeight="1">
      <c r="A450" s="47">
        <v>119</v>
      </c>
      <c r="B450" s="195" t="s">
        <v>190</v>
      </c>
      <c r="C450" s="195"/>
      <c r="D450" s="47" t="s">
        <v>20</v>
      </c>
      <c r="E450" s="47" t="s">
        <v>277</v>
      </c>
      <c r="F450" s="48">
        <v>9</v>
      </c>
      <c r="G450" s="48">
        <v>2</v>
      </c>
      <c r="H450" s="119" t="s">
        <v>842</v>
      </c>
      <c r="I450" s="47">
        <v>5.9</v>
      </c>
      <c r="J450" s="47" t="s">
        <v>780</v>
      </c>
      <c r="K450" s="233"/>
    </row>
    <row r="451" spans="1:11" s="42" customFormat="1" ht="27" customHeight="1">
      <c r="A451" s="47">
        <v>120</v>
      </c>
      <c r="B451" s="177" t="s">
        <v>191</v>
      </c>
      <c r="C451" s="177"/>
      <c r="D451" s="47" t="s">
        <v>33</v>
      </c>
      <c r="E451" s="47" t="s">
        <v>278</v>
      </c>
      <c r="F451" s="53" t="s">
        <v>50</v>
      </c>
      <c r="G451" s="48">
        <v>2</v>
      </c>
      <c r="H451" s="119" t="s">
        <v>842</v>
      </c>
      <c r="I451" s="47" t="s">
        <v>50</v>
      </c>
      <c r="J451" s="129" t="s">
        <v>863</v>
      </c>
      <c r="K451" s="233"/>
    </row>
    <row r="452" spans="1:11" ht="15">
      <c r="A452" s="201" t="s">
        <v>43</v>
      </c>
      <c r="B452" s="201"/>
      <c r="C452" s="201"/>
      <c r="D452" s="201"/>
      <c r="E452" s="201"/>
      <c r="F452" s="53">
        <v>53</v>
      </c>
      <c r="G452" s="53"/>
      <c r="H452" s="193"/>
      <c r="I452" s="54">
        <f>SUM(I445:I451)</f>
        <v>26.509999999999998</v>
      </c>
      <c r="J452" s="193"/>
      <c r="K452" s="233"/>
    </row>
    <row r="453" spans="1:11" ht="15" customHeight="1">
      <c r="A453" s="201" t="s">
        <v>79</v>
      </c>
      <c r="B453" s="201"/>
      <c r="C453" s="201"/>
      <c r="D453" s="201"/>
      <c r="E453" s="201"/>
      <c r="F453" s="53"/>
      <c r="G453" s="53"/>
      <c r="H453" s="193"/>
      <c r="I453" s="47"/>
      <c r="J453" s="193"/>
      <c r="K453" s="233"/>
    </row>
    <row r="454" spans="1:11" ht="15" customHeight="1">
      <c r="A454" s="201" t="s">
        <v>537</v>
      </c>
      <c r="B454" s="201"/>
      <c r="C454" s="201"/>
      <c r="D454" s="201"/>
      <c r="E454" s="201"/>
      <c r="F454" s="53">
        <f>F445+F446+F447+F448+F449+F450</f>
        <v>53</v>
      </c>
      <c r="G454" s="53"/>
      <c r="H454" s="193"/>
      <c r="I454" s="54">
        <v>26.51</v>
      </c>
      <c r="J454" s="193"/>
      <c r="K454" s="233"/>
    </row>
    <row r="455" spans="1:11" ht="15">
      <c r="A455" s="272"/>
      <c r="B455" s="273"/>
      <c r="C455" s="273"/>
      <c r="D455" s="273"/>
      <c r="E455" s="273"/>
      <c r="F455" s="273"/>
      <c r="G455" s="273"/>
      <c r="H455" s="273"/>
      <c r="I455" s="273"/>
      <c r="J455" s="274"/>
      <c r="K455" s="233"/>
    </row>
    <row r="456" spans="1:11" ht="15" customHeight="1">
      <c r="A456" s="202" t="s">
        <v>84</v>
      </c>
      <c r="B456" s="216"/>
      <c r="C456" s="216"/>
      <c r="D456" s="203"/>
      <c r="E456" s="203"/>
      <c r="F456" s="216"/>
      <c r="G456" s="216"/>
      <c r="H456" s="216"/>
      <c r="I456" s="216"/>
      <c r="J456" s="217"/>
      <c r="K456" s="233"/>
    </row>
    <row r="457" spans="1:11" ht="27" customHeight="1">
      <c r="A457" s="185">
        <v>121</v>
      </c>
      <c r="B457" s="244" t="s">
        <v>359</v>
      </c>
      <c r="C457" s="245"/>
      <c r="D457" s="186" t="s">
        <v>9</v>
      </c>
      <c r="E457" s="185" t="s">
        <v>277</v>
      </c>
      <c r="F457" s="81">
        <v>23</v>
      </c>
      <c r="G457" s="81">
        <v>2</v>
      </c>
      <c r="H457" s="119" t="s">
        <v>842</v>
      </c>
      <c r="I457" s="82">
        <v>7.12</v>
      </c>
      <c r="J457" s="180" t="s">
        <v>781</v>
      </c>
      <c r="K457" s="233"/>
    </row>
    <row r="458" spans="1:11" ht="27" customHeight="1">
      <c r="A458" s="196"/>
      <c r="B458" s="250" t="s">
        <v>192</v>
      </c>
      <c r="C458" s="251"/>
      <c r="D458" s="253"/>
      <c r="E458" s="196"/>
      <c r="F458" s="83"/>
      <c r="G458" s="83"/>
      <c r="H458" s="84"/>
      <c r="I458" s="84"/>
      <c r="J458" s="181"/>
      <c r="K458" s="9"/>
    </row>
    <row r="459" spans="1:11" ht="97.5" customHeight="1">
      <c r="A459" s="196"/>
      <c r="B459" s="250" t="s">
        <v>51</v>
      </c>
      <c r="C459" s="251"/>
      <c r="D459" s="253"/>
      <c r="E459" s="196"/>
      <c r="F459" s="83"/>
      <c r="G459" s="83"/>
      <c r="H459" s="85"/>
      <c r="I459" s="85"/>
      <c r="J459" s="182"/>
      <c r="K459" s="9"/>
    </row>
    <row r="460" spans="1:11" ht="39" customHeight="1">
      <c r="A460" s="196"/>
      <c r="B460" s="250" t="s">
        <v>193</v>
      </c>
      <c r="C460" s="251"/>
      <c r="D460" s="253"/>
      <c r="E460" s="196"/>
      <c r="F460" s="83">
        <v>37.5</v>
      </c>
      <c r="G460" s="83">
        <v>1</v>
      </c>
      <c r="H460" s="86" t="s">
        <v>843</v>
      </c>
      <c r="I460" s="86" t="s">
        <v>50</v>
      </c>
      <c r="J460" s="180" t="s">
        <v>864</v>
      </c>
      <c r="K460" s="9"/>
    </row>
    <row r="461" spans="1:11" ht="27" customHeight="1">
      <c r="A461" s="196"/>
      <c r="B461" s="225" t="s">
        <v>194</v>
      </c>
      <c r="C461" s="226"/>
      <c r="D461" s="253"/>
      <c r="E461" s="196"/>
      <c r="F461" s="87"/>
      <c r="G461" s="87"/>
      <c r="H461" s="88"/>
      <c r="I461" s="88"/>
      <c r="J461" s="182"/>
      <c r="K461" s="9"/>
    </row>
    <row r="462" spans="1:11" ht="39" customHeight="1">
      <c r="A462" s="47">
        <v>122</v>
      </c>
      <c r="B462" s="194" t="s">
        <v>195</v>
      </c>
      <c r="C462" s="194"/>
      <c r="D462" s="47" t="s">
        <v>29</v>
      </c>
      <c r="E462" s="47" t="s">
        <v>281</v>
      </c>
      <c r="F462" s="59">
        <v>1.5</v>
      </c>
      <c r="G462" s="59">
        <v>1</v>
      </c>
      <c r="H462" s="115" t="s">
        <v>842</v>
      </c>
      <c r="I462" s="46">
        <v>0.3</v>
      </c>
      <c r="J462" s="46" t="s">
        <v>705</v>
      </c>
      <c r="K462" s="9"/>
    </row>
    <row r="463" spans="1:11" ht="39" customHeight="1">
      <c r="A463" s="47">
        <v>123</v>
      </c>
      <c r="B463" s="195" t="s">
        <v>362</v>
      </c>
      <c r="C463" s="195"/>
      <c r="D463" s="47" t="s">
        <v>29</v>
      </c>
      <c r="E463" s="47" t="s">
        <v>281</v>
      </c>
      <c r="F463" s="48">
        <v>1.5</v>
      </c>
      <c r="G463" s="48">
        <v>1</v>
      </c>
      <c r="H463" s="119" t="s">
        <v>842</v>
      </c>
      <c r="I463" s="47">
        <v>0.3</v>
      </c>
      <c r="J463" s="47" t="s">
        <v>752</v>
      </c>
      <c r="K463" s="9"/>
    </row>
    <row r="464" spans="1:11" ht="51" customHeight="1">
      <c r="A464" s="47">
        <v>124</v>
      </c>
      <c r="B464" s="195" t="s">
        <v>196</v>
      </c>
      <c r="C464" s="195"/>
      <c r="D464" s="47" t="s">
        <v>29</v>
      </c>
      <c r="E464" s="47" t="s">
        <v>281</v>
      </c>
      <c r="F464" s="48">
        <v>3</v>
      </c>
      <c r="G464" s="48">
        <v>1</v>
      </c>
      <c r="H464" s="119" t="s">
        <v>842</v>
      </c>
      <c r="I464" s="47">
        <v>0.3</v>
      </c>
      <c r="J464" s="47" t="s">
        <v>753</v>
      </c>
      <c r="K464" s="233"/>
    </row>
    <row r="465" spans="1:11" ht="39" customHeight="1">
      <c r="A465" s="47">
        <v>125</v>
      </c>
      <c r="B465" s="195" t="s">
        <v>197</v>
      </c>
      <c r="C465" s="195"/>
      <c r="D465" s="47" t="s">
        <v>29</v>
      </c>
      <c r="E465" s="47" t="s">
        <v>281</v>
      </c>
      <c r="F465" s="48">
        <v>1.5</v>
      </c>
      <c r="G465" s="48">
        <v>1</v>
      </c>
      <c r="H465" s="119" t="s">
        <v>842</v>
      </c>
      <c r="I465" s="49" t="s">
        <v>50</v>
      </c>
      <c r="J465" s="47" t="s">
        <v>706</v>
      </c>
      <c r="K465" s="233"/>
    </row>
    <row r="466" spans="1:11" ht="39" customHeight="1">
      <c r="A466" s="47">
        <v>126</v>
      </c>
      <c r="B466" s="195" t="s">
        <v>363</v>
      </c>
      <c r="C466" s="195"/>
      <c r="D466" s="47" t="s">
        <v>29</v>
      </c>
      <c r="E466" s="47" t="s">
        <v>281</v>
      </c>
      <c r="F466" s="48">
        <v>6</v>
      </c>
      <c r="G466" s="48">
        <v>1</v>
      </c>
      <c r="H466" s="119" t="s">
        <v>842</v>
      </c>
      <c r="I466" s="89">
        <v>1.2</v>
      </c>
      <c r="J466" s="47" t="s">
        <v>752</v>
      </c>
      <c r="K466" s="233"/>
    </row>
    <row r="467" spans="1:11" ht="39" customHeight="1">
      <c r="A467" s="47">
        <v>127</v>
      </c>
      <c r="B467" s="178" t="s">
        <v>431</v>
      </c>
      <c r="C467" s="179"/>
      <c r="D467" s="47" t="s">
        <v>426</v>
      </c>
      <c r="E467" s="47" t="s">
        <v>275</v>
      </c>
      <c r="F467" s="48">
        <v>3</v>
      </c>
      <c r="G467" s="48">
        <v>1</v>
      </c>
      <c r="H467" s="119" t="s">
        <v>842</v>
      </c>
      <c r="I467" s="49" t="s">
        <v>50</v>
      </c>
      <c r="J467" s="47" t="s">
        <v>707</v>
      </c>
      <c r="K467" s="233"/>
    </row>
    <row r="468" spans="1:11" ht="15">
      <c r="A468" s="201" t="s">
        <v>43</v>
      </c>
      <c r="B468" s="201"/>
      <c r="C468" s="201"/>
      <c r="D468" s="201"/>
      <c r="E468" s="201"/>
      <c r="F468" s="53">
        <v>77</v>
      </c>
      <c r="G468" s="53"/>
      <c r="H468" s="193"/>
      <c r="I468" s="54">
        <v>9.22</v>
      </c>
      <c r="J468" s="193"/>
      <c r="K468" s="8"/>
    </row>
    <row r="469" spans="1:11" ht="15">
      <c r="A469" s="201" t="s">
        <v>79</v>
      </c>
      <c r="B469" s="201"/>
      <c r="C469" s="201"/>
      <c r="D469" s="201"/>
      <c r="E469" s="201"/>
      <c r="F469" s="53"/>
      <c r="G469" s="53"/>
      <c r="H469" s="193"/>
      <c r="I469" s="54"/>
      <c r="J469" s="193"/>
      <c r="K469" s="3"/>
    </row>
    <row r="470" spans="1:11" ht="15" customHeight="1">
      <c r="A470" s="201" t="s">
        <v>537</v>
      </c>
      <c r="B470" s="201"/>
      <c r="C470" s="201"/>
      <c r="D470" s="201"/>
      <c r="E470" s="201"/>
      <c r="F470" s="53">
        <f>F457</f>
        <v>23</v>
      </c>
      <c r="G470" s="53"/>
      <c r="H470" s="193"/>
      <c r="I470" s="54">
        <v>7.12</v>
      </c>
      <c r="J470" s="193"/>
      <c r="K470" s="3"/>
    </row>
    <row r="471" spans="1:11" ht="15">
      <c r="A471" s="237" t="s">
        <v>546</v>
      </c>
      <c r="B471" s="237"/>
      <c r="C471" s="237"/>
      <c r="D471" s="237"/>
      <c r="E471" s="237"/>
      <c r="F471" s="57">
        <f>F460+F462+F463+F464+F465+F466+F467</f>
        <v>54</v>
      </c>
      <c r="G471" s="57"/>
      <c r="H471" s="180"/>
      <c r="I471" s="58">
        <v>2.1</v>
      </c>
      <c r="J471" s="180"/>
      <c r="K471" s="233"/>
    </row>
    <row r="472" spans="1:11" ht="15" customHeight="1">
      <c r="A472" s="72"/>
      <c r="B472" s="73"/>
      <c r="C472" s="73"/>
      <c r="D472" s="73"/>
      <c r="E472" s="73"/>
      <c r="F472" s="74"/>
      <c r="G472" s="74"/>
      <c r="H472" s="75"/>
      <c r="I472" s="75"/>
      <c r="J472" s="76"/>
      <c r="K472" s="233"/>
    </row>
    <row r="473" spans="1:11" ht="15" customHeight="1">
      <c r="A473" s="202" t="s">
        <v>98</v>
      </c>
      <c r="B473" s="203"/>
      <c r="C473" s="203"/>
      <c r="D473" s="203"/>
      <c r="E473" s="203"/>
      <c r="F473" s="203"/>
      <c r="G473" s="203"/>
      <c r="H473" s="203"/>
      <c r="I473" s="203"/>
      <c r="J473" s="204"/>
      <c r="K473" s="233"/>
    </row>
    <row r="474" spans="1:11" ht="27" customHeight="1">
      <c r="A474" s="46">
        <v>128</v>
      </c>
      <c r="B474" s="194" t="s">
        <v>198</v>
      </c>
      <c r="C474" s="194"/>
      <c r="D474" s="46" t="s">
        <v>9</v>
      </c>
      <c r="E474" s="46" t="s">
        <v>277</v>
      </c>
      <c r="F474" s="59">
        <v>1.5</v>
      </c>
      <c r="G474" s="59">
        <v>2</v>
      </c>
      <c r="H474" s="115" t="s">
        <v>842</v>
      </c>
      <c r="I474" s="46">
        <v>1.5</v>
      </c>
      <c r="J474" s="46" t="s">
        <v>754</v>
      </c>
      <c r="K474" s="9"/>
    </row>
    <row r="475" spans="1:11" ht="15" customHeight="1">
      <c r="A475" s="193">
        <v>129</v>
      </c>
      <c r="B475" s="195" t="s">
        <v>199</v>
      </c>
      <c r="C475" s="195"/>
      <c r="D475" s="193" t="s">
        <v>9</v>
      </c>
      <c r="E475" s="193" t="s">
        <v>277</v>
      </c>
      <c r="F475" s="256">
        <v>5.8</v>
      </c>
      <c r="G475" s="175">
        <v>2</v>
      </c>
      <c r="H475" s="193" t="s">
        <v>842</v>
      </c>
      <c r="I475" s="180">
        <v>5.8</v>
      </c>
      <c r="J475" s="193" t="s">
        <v>754</v>
      </c>
      <c r="K475" s="9"/>
    </row>
    <row r="476" spans="1:11" ht="15" customHeight="1">
      <c r="A476" s="193"/>
      <c r="B476" s="195" t="s">
        <v>200</v>
      </c>
      <c r="C476" s="195"/>
      <c r="D476" s="193"/>
      <c r="E476" s="193"/>
      <c r="F476" s="256"/>
      <c r="G476" s="220"/>
      <c r="H476" s="193"/>
      <c r="I476" s="181"/>
      <c r="J476" s="193"/>
      <c r="K476" s="233"/>
    </row>
    <row r="477" spans="1:11" ht="27" customHeight="1">
      <c r="A477" s="193"/>
      <c r="B477" s="195" t="s">
        <v>201</v>
      </c>
      <c r="C477" s="195"/>
      <c r="D477" s="193"/>
      <c r="E477" s="193"/>
      <c r="F477" s="256"/>
      <c r="G477" s="176"/>
      <c r="H477" s="193"/>
      <c r="I477" s="182"/>
      <c r="J477" s="193"/>
      <c r="K477" s="233"/>
    </row>
    <row r="478" spans="1:11" ht="27" customHeight="1">
      <c r="A478" s="47">
        <v>130</v>
      </c>
      <c r="B478" s="177" t="s">
        <v>202</v>
      </c>
      <c r="C478" s="177"/>
      <c r="D478" s="47" t="s">
        <v>33</v>
      </c>
      <c r="E478" s="47" t="s">
        <v>278</v>
      </c>
      <c r="F478" s="48">
        <v>1</v>
      </c>
      <c r="G478" s="48">
        <v>2</v>
      </c>
      <c r="H478" s="119" t="s">
        <v>842</v>
      </c>
      <c r="I478" s="47" t="s">
        <v>50</v>
      </c>
      <c r="J478" s="47" t="s">
        <v>708</v>
      </c>
      <c r="K478" s="233"/>
    </row>
    <row r="479" spans="1:11" ht="27" customHeight="1">
      <c r="A479" s="47">
        <v>131</v>
      </c>
      <c r="B479" s="177" t="s">
        <v>203</v>
      </c>
      <c r="C479" s="177"/>
      <c r="D479" s="47" t="s">
        <v>33</v>
      </c>
      <c r="E479" s="47" t="s">
        <v>278</v>
      </c>
      <c r="F479" s="48">
        <v>0.5</v>
      </c>
      <c r="G479" s="48">
        <v>2</v>
      </c>
      <c r="H479" s="119" t="s">
        <v>842</v>
      </c>
      <c r="I479" s="47" t="s">
        <v>50</v>
      </c>
      <c r="J479" s="47" t="s">
        <v>708</v>
      </c>
      <c r="K479" s="233"/>
    </row>
    <row r="480" spans="1:11" ht="15">
      <c r="A480" s="201" t="s">
        <v>43</v>
      </c>
      <c r="B480" s="201"/>
      <c r="C480" s="201"/>
      <c r="D480" s="201"/>
      <c r="E480" s="201"/>
      <c r="F480" s="53">
        <v>8.8</v>
      </c>
      <c r="G480" s="53"/>
      <c r="H480" s="193"/>
      <c r="I480" s="49">
        <v>7.3</v>
      </c>
      <c r="J480" s="193"/>
      <c r="K480" s="233"/>
    </row>
    <row r="481" spans="1:11" ht="15" customHeight="1">
      <c r="A481" s="201" t="s">
        <v>79</v>
      </c>
      <c r="B481" s="201"/>
      <c r="C481" s="201"/>
      <c r="D481" s="201"/>
      <c r="E481" s="201"/>
      <c r="F481" s="53"/>
      <c r="G481" s="53"/>
      <c r="H481" s="193"/>
      <c r="I481" s="49"/>
      <c r="J481" s="193"/>
      <c r="K481" s="233"/>
    </row>
    <row r="482" spans="1:11" ht="15">
      <c r="A482" s="201" t="s">
        <v>537</v>
      </c>
      <c r="B482" s="201"/>
      <c r="C482" s="201"/>
      <c r="D482" s="201"/>
      <c r="E482" s="201"/>
      <c r="F482" s="53">
        <f>F474+F475+F478+F479</f>
        <v>8.8</v>
      </c>
      <c r="G482" s="53"/>
      <c r="H482" s="193"/>
      <c r="I482" s="49">
        <v>7.3</v>
      </c>
      <c r="J482" s="193"/>
      <c r="K482" s="233"/>
    </row>
    <row r="483" spans="1:11" ht="15">
      <c r="A483" s="272"/>
      <c r="B483" s="273"/>
      <c r="C483" s="273"/>
      <c r="D483" s="273"/>
      <c r="E483" s="273"/>
      <c r="F483" s="273"/>
      <c r="G483" s="273"/>
      <c r="H483" s="273"/>
      <c r="I483" s="273"/>
      <c r="J483" s="274"/>
      <c r="K483" s="233"/>
    </row>
    <row r="484" spans="1:11" ht="15" customHeight="1">
      <c r="A484" s="202" t="s">
        <v>432</v>
      </c>
      <c r="B484" s="203"/>
      <c r="C484" s="203"/>
      <c r="D484" s="203"/>
      <c r="E484" s="203"/>
      <c r="F484" s="203"/>
      <c r="G484" s="203"/>
      <c r="H484" s="203"/>
      <c r="I484" s="203"/>
      <c r="J484" s="204"/>
      <c r="K484" s="233"/>
    </row>
    <row r="485" spans="1:11" s="42" customFormat="1" ht="35.25" customHeight="1">
      <c r="A485" s="46">
        <v>132</v>
      </c>
      <c r="B485" s="178" t="s">
        <v>481</v>
      </c>
      <c r="C485" s="179"/>
      <c r="D485" s="46" t="s">
        <v>36</v>
      </c>
      <c r="E485" s="46" t="s">
        <v>275</v>
      </c>
      <c r="F485" s="46">
        <v>7</v>
      </c>
      <c r="G485" s="46">
        <v>2</v>
      </c>
      <c r="H485" s="119" t="s">
        <v>842</v>
      </c>
      <c r="I485" s="47" t="s">
        <v>50</v>
      </c>
      <c r="J485" s="129" t="s">
        <v>865</v>
      </c>
      <c r="K485" s="233"/>
    </row>
    <row r="486" spans="1:11" ht="27" customHeight="1">
      <c r="A486" s="47">
        <v>133</v>
      </c>
      <c r="B486" s="178" t="s">
        <v>482</v>
      </c>
      <c r="C486" s="179"/>
      <c r="D486" s="46" t="s">
        <v>36</v>
      </c>
      <c r="E486" s="46" t="s">
        <v>275</v>
      </c>
      <c r="F486" s="47">
        <v>3.5</v>
      </c>
      <c r="G486" s="47">
        <v>2</v>
      </c>
      <c r="H486" s="129" t="s">
        <v>843</v>
      </c>
      <c r="I486" s="47">
        <v>2.3</v>
      </c>
      <c r="J486" s="47" t="s">
        <v>690</v>
      </c>
      <c r="K486" s="233"/>
    </row>
    <row r="487" spans="1:11" ht="27" customHeight="1">
      <c r="A487" s="47">
        <v>134</v>
      </c>
      <c r="B487" s="178" t="s">
        <v>483</v>
      </c>
      <c r="C487" s="179"/>
      <c r="D487" s="46" t="s">
        <v>36</v>
      </c>
      <c r="E487" s="46" t="s">
        <v>275</v>
      </c>
      <c r="F487" s="47">
        <v>3.5</v>
      </c>
      <c r="G487" s="47">
        <v>2</v>
      </c>
      <c r="H487" s="129" t="s">
        <v>867</v>
      </c>
      <c r="I487" s="47">
        <v>2.4</v>
      </c>
      <c r="J487" s="47" t="s">
        <v>690</v>
      </c>
      <c r="K487" s="233"/>
    </row>
    <row r="488" spans="1:11" s="42" customFormat="1" ht="48.75" customHeight="1">
      <c r="A488" s="47">
        <v>135</v>
      </c>
      <c r="B488" s="178" t="s">
        <v>484</v>
      </c>
      <c r="C488" s="179"/>
      <c r="D488" s="46" t="s">
        <v>36</v>
      </c>
      <c r="E488" s="46" t="s">
        <v>275</v>
      </c>
      <c r="F488" s="47">
        <v>1.75</v>
      </c>
      <c r="G488" s="47">
        <v>2</v>
      </c>
      <c r="H488" s="119" t="s">
        <v>842</v>
      </c>
      <c r="I488" s="47" t="s">
        <v>50</v>
      </c>
      <c r="J488" s="129" t="s">
        <v>866</v>
      </c>
      <c r="K488" s="233"/>
    </row>
    <row r="489" spans="1:11" s="42" customFormat="1" ht="45" customHeight="1">
      <c r="A489" s="47">
        <v>136</v>
      </c>
      <c r="B489" s="178" t="s">
        <v>485</v>
      </c>
      <c r="C489" s="179"/>
      <c r="D489" s="46" t="s">
        <v>36</v>
      </c>
      <c r="E489" s="46" t="s">
        <v>275</v>
      </c>
      <c r="F489" s="47">
        <v>3.5</v>
      </c>
      <c r="G489" s="47">
        <v>2</v>
      </c>
      <c r="H489" s="119" t="s">
        <v>842</v>
      </c>
      <c r="I489" s="47" t="s">
        <v>50</v>
      </c>
      <c r="J489" s="129" t="s">
        <v>865</v>
      </c>
      <c r="K489" s="233"/>
    </row>
    <row r="490" spans="1:11" ht="27" customHeight="1">
      <c r="A490" s="47">
        <v>137</v>
      </c>
      <c r="B490" s="178" t="s">
        <v>486</v>
      </c>
      <c r="C490" s="179"/>
      <c r="D490" s="46" t="s">
        <v>36</v>
      </c>
      <c r="E490" s="46" t="s">
        <v>275</v>
      </c>
      <c r="F490" s="47">
        <v>5.25</v>
      </c>
      <c r="G490" s="47">
        <v>2</v>
      </c>
      <c r="H490" s="129" t="s">
        <v>843</v>
      </c>
      <c r="I490" s="47">
        <v>1.8</v>
      </c>
      <c r="J490" s="47" t="s">
        <v>709</v>
      </c>
      <c r="K490" s="233"/>
    </row>
    <row r="491" spans="1:11" ht="15">
      <c r="A491" s="215" t="s">
        <v>43</v>
      </c>
      <c r="B491" s="215"/>
      <c r="C491" s="215"/>
      <c r="D491" s="215"/>
      <c r="E491" s="215"/>
      <c r="F491" s="22">
        <f>F485+F486+F487+F488+F489+F490</f>
        <v>24.5</v>
      </c>
      <c r="G491" s="22"/>
      <c r="H491" s="221"/>
      <c r="I491" s="54">
        <f>SUM(I486:I490)</f>
        <v>6.499999999999999</v>
      </c>
      <c r="J491" s="221"/>
      <c r="K491" s="233"/>
    </row>
    <row r="492" spans="1:11" ht="15" customHeight="1">
      <c r="A492" s="215" t="s">
        <v>79</v>
      </c>
      <c r="B492" s="215"/>
      <c r="C492" s="215"/>
      <c r="D492" s="215"/>
      <c r="E492" s="215"/>
      <c r="F492" s="22"/>
      <c r="G492" s="22"/>
      <c r="H492" s="221"/>
      <c r="I492" s="54"/>
      <c r="J492" s="221"/>
      <c r="K492" s="3"/>
    </row>
    <row r="493" spans="1:11" ht="15" customHeight="1">
      <c r="A493" s="311" t="s">
        <v>546</v>
      </c>
      <c r="B493" s="312"/>
      <c r="C493" s="312"/>
      <c r="D493" s="312"/>
      <c r="E493" s="313"/>
      <c r="F493" s="23"/>
      <c r="G493" s="23"/>
      <c r="H493" s="222"/>
      <c r="I493" s="58"/>
      <c r="J493" s="222"/>
      <c r="K493" s="3"/>
    </row>
    <row r="494" spans="1:11" ht="15" customHeight="1">
      <c r="A494" s="214" t="s">
        <v>487</v>
      </c>
      <c r="B494" s="214"/>
      <c r="C494" s="214"/>
      <c r="D494" s="214"/>
      <c r="E494" s="214"/>
      <c r="F494" s="23">
        <f>F485+F486+F487+F488+F489+F490</f>
        <v>24.5</v>
      </c>
      <c r="G494" s="23"/>
      <c r="H494" s="222"/>
      <c r="I494" s="58">
        <v>6.5</v>
      </c>
      <c r="J494" s="222"/>
      <c r="K494" s="233"/>
    </row>
    <row r="495" spans="1:11" ht="15" customHeight="1">
      <c r="A495" s="72"/>
      <c r="B495" s="73"/>
      <c r="C495" s="73"/>
      <c r="D495" s="73"/>
      <c r="E495" s="73"/>
      <c r="F495" s="74"/>
      <c r="G495" s="74"/>
      <c r="H495" s="75"/>
      <c r="I495" s="75"/>
      <c r="J495" s="76"/>
      <c r="K495" s="233"/>
    </row>
    <row r="496" spans="1:11" ht="15" customHeight="1">
      <c r="A496" s="202" t="s">
        <v>105</v>
      </c>
      <c r="B496" s="203"/>
      <c r="C496" s="203"/>
      <c r="D496" s="203"/>
      <c r="E496" s="203"/>
      <c r="F496" s="203"/>
      <c r="G496" s="203"/>
      <c r="H496" s="203"/>
      <c r="I496" s="203"/>
      <c r="J496" s="204"/>
      <c r="K496" s="3"/>
    </row>
    <row r="497" spans="1:11" ht="15" customHeight="1">
      <c r="A497" s="182" t="s">
        <v>106</v>
      </c>
      <c r="B497" s="182"/>
      <c r="C497" s="182"/>
      <c r="D497" s="182"/>
      <c r="E497" s="182"/>
      <c r="F497" s="182"/>
      <c r="G497" s="182"/>
      <c r="H497" s="182"/>
      <c r="I497" s="182"/>
      <c r="J497" s="182"/>
      <c r="K497" s="3"/>
    </row>
    <row r="498" spans="1:11" ht="27" customHeight="1">
      <c r="A498" s="180">
        <v>138</v>
      </c>
      <c r="B498" s="195" t="s">
        <v>204</v>
      </c>
      <c r="C498" s="195"/>
      <c r="D498" s="180" t="s">
        <v>9</v>
      </c>
      <c r="E498" s="180" t="s">
        <v>277</v>
      </c>
      <c r="F498" s="175">
        <v>14.4</v>
      </c>
      <c r="G498" s="175">
        <v>2</v>
      </c>
      <c r="H498" s="180" t="s">
        <v>842</v>
      </c>
      <c r="I498" s="47">
        <v>1.89</v>
      </c>
      <c r="J498" s="47" t="s">
        <v>605</v>
      </c>
      <c r="K498" s="233"/>
    </row>
    <row r="499" spans="1:11" ht="15" customHeight="1">
      <c r="A499" s="182"/>
      <c r="B499" s="195" t="s">
        <v>205</v>
      </c>
      <c r="C499" s="195"/>
      <c r="D499" s="182"/>
      <c r="E499" s="182"/>
      <c r="F499" s="176"/>
      <c r="G499" s="176"/>
      <c r="H499" s="182"/>
      <c r="I499" s="47">
        <v>8.73</v>
      </c>
      <c r="J499" s="47" t="s">
        <v>605</v>
      </c>
      <c r="K499" s="233"/>
    </row>
    <row r="500" spans="1:11" ht="27" customHeight="1">
      <c r="A500" s="47">
        <v>139</v>
      </c>
      <c r="B500" s="195" t="s">
        <v>206</v>
      </c>
      <c r="C500" s="195"/>
      <c r="D500" s="47" t="s">
        <v>9</v>
      </c>
      <c r="E500" s="47" t="s">
        <v>277</v>
      </c>
      <c r="F500" s="48">
        <v>12</v>
      </c>
      <c r="G500" s="48">
        <v>2</v>
      </c>
      <c r="H500" s="119" t="s">
        <v>842</v>
      </c>
      <c r="I500" s="47">
        <v>7.15</v>
      </c>
      <c r="J500" s="47" t="s">
        <v>605</v>
      </c>
      <c r="K500" s="233"/>
    </row>
    <row r="501" spans="1:11" ht="27" customHeight="1">
      <c r="A501" s="47">
        <v>140</v>
      </c>
      <c r="B501" s="195" t="s">
        <v>207</v>
      </c>
      <c r="C501" s="195"/>
      <c r="D501" s="47" t="s">
        <v>22</v>
      </c>
      <c r="E501" s="47" t="s">
        <v>277</v>
      </c>
      <c r="F501" s="48">
        <v>2.2</v>
      </c>
      <c r="G501" s="48">
        <v>2</v>
      </c>
      <c r="H501" s="119" t="s">
        <v>842</v>
      </c>
      <c r="I501" s="47">
        <v>2.35</v>
      </c>
      <c r="J501" s="47" t="s">
        <v>605</v>
      </c>
      <c r="K501" s="8"/>
    </row>
    <row r="502" spans="1:11" ht="15">
      <c r="A502" s="201" t="s">
        <v>43</v>
      </c>
      <c r="B502" s="201"/>
      <c r="C502" s="201"/>
      <c r="D502" s="201"/>
      <c r="E502" s="201"/>
      <c r="F502" s="53">
        <v>28.6</v>
      </c>
      <c r="G502" s="53"/>
      <c r="H502" s="193"/>
      <c r="I502" s="49">
        <v>20.12</v>
      </c>
      <c r="J502" s="193"/>
      <c r="K502" s="3"/>
    </row>
    <row r="503" spans="1:11" ht="15">
      <c r="A503" s="201" t="s">
        <v>79</v>
      </c>
      <c r="B503" s="201"/>
      <c r="C503" s="201"/>
      <c r="D503" s="201"/>
      <c r="E503" s="201"/>
      <c r="F503" s="53"/>
      <c r="G503" s="53"/>
      <c r="H503" s="193"/>
      <c r="I503" s="49"/>
      <c r="J503" s="193"/>
      <c r="K503" s="233"/>
    </row>
    <row r="504" spans="1:11" ht="15">
      <c r="A504" s="201" t="s">
        <v>537</v>
      </c>
      <c r="B504" s="201"/>
      <c r="C504" s="201"/>
      <c r="D504" s="201"/>
      <c r="E504" s="201"/>
      <c r="F504" s="53">
        <f>F498+F500+F501</f>
        <v>28.599999999999998</v>
      </c>
      <c r="G504" s="53"/>
      <c r="H504" s="193"/>
      <c r="I504" s="49">
        <f>SUM(I498:I501)</f>
        <v>20.120000000000005</v>
      </c>
      <c r="J504" s="193"/>
      <c r="K504" s="233"/>
    </row>
    <row r="505" spans="1:11" ht="15" customHeight="1">
      <c r="A505" s="25"/>
      <c r="B505" s="26"/>
      <c r="C505" s="26"/>
      <c r="D505" s="26"/>
      <c r="E505" s="26"/>
      <c r="F505" s="34"/>
      <c r="G505" s="34"/>
      <c r="H505" s="28"/>
      <c r="I505" s="28"/>
      <c r="J505" s="29"/>
      <c r="K505" s="9"/>
    </row>
    <row r="506" spans="1:11" ht="15" customHeight="1">
      <c r="A506" s="202" t="s">
        <v>453</v>
      </c>
      <c r="B506" s="216"/>
      <c r="C506" s="216"/>
      <c r="D506" s="203"/>
      <c r="E506" s="216"/>
      <c r="F506" s="203"/>
      <c r="G506" s="203"/>
      <c r="H506" s="203"/>
      <c r="I506" s="216"/>
      <c r="J506" s="217"/>
      <c r="K506" s="9"/>
    </row>
    <row r="507" spans="1:11" s="42" customFormat="1" ht="22.5" customHeight="1">
      <c r="A507" s="185">
        <v>141</v>
      </c>
      <c r="B507" s="223" t="s">
        <v>208</v>
      </c>
      <c r="C507" s="224"/>
      <c r="D507" s="218" t="s">
        <v>9</v>
      </c>
      <c r="E507" s="180" t="s">
        <v>755</v>
      </c>
      <c r="F507" s="269">
        <v>12</v>
      </c>
      <c r="G507" s="175">
        <v>1</v>
      </c>
      <c r="H507" s="234" t="s">
        <v>843</v>
      </c>
      <c r="I507" s="187" t="s">
        <v>50</v>
      </c>
      <c r="J507" s="180" t="s">
        <v>868</v>
      </c>
      <c r="K507" s="41"/>
    </row>
    <row r="508" spans="1:11" ht="37.5" customHeight="1">
      <c r="A508" s="196"/>
      <c r="B508" s="225" t="s">
        <v>454</v>
      </c>
      <c r="C508" s="226"/>
      <c r="D508" s="219"/>
      <c r="E508" s="182"/>
      <c r="F508" s="270"/>
      <c r="G508" s="176"/>
      <c r="H508" s="271"/>
      <c r="I508" s="189"/>
      <c r="J508" s="182"/>
      <c r="K508" s="9"/>
    </row>
    <row r="509" spans="1:11" s="42" customFormat="1" ht="61.5" customHeight="1">
      <c r="A509" s="47">
        <v>142</v>
      </c>
      <c r="B509" s="199" t="s">
        <v>456</v>
      </c>
      <c r="C509" s="200"/>
      <c r="D509" s="47" t="s">
        <v>36</v>
      </c>
      <c r="E509" s="46" t="s">
        <v>455</v>
      </c>
      <c r="F509" s="48">
        <v>6</v>
      </c>
      <c r="G509" s="48">
        <v>1</v>
      </c>
      <c r="H509" s="120" t="s">
        <v>843</v>
      </c>
      <c r="I509" s="60" t="s">
        <v>50</v>
      </c>
      <c r="J509" s="126" t="s">
        <v>869</v>
      </c>
      <c r="K509" s="41"/>
    </row>
    <row r="510" spans="1:11" s="42" customFormat="1" ht="59.25" customHeight="1">
      <c r="A510" s="47">
        <v>143</v>
      </c>
      <c r="B510" s="178" t="s">
        <v>457</v>
      </c>
      <c r="C510" s="179"/>
      <c r="D510" s="47" t="s">
        <v>36</v>
      </c>
      <c r="E510" s="47" t="s">
        <v>455</v>
      </c>
      <c r="F510" s="48">
        <v>3</v>
      </c>
      <c r="G510" s="48">
        <v>1</v>
      </c>
      <c r="H510" s="120" t="s">
        <v>843</v>
      </c>
      <c r="I510" s="49" t="s">
        <v>50</v>
      </c>
      <c r="J510" s="126" t="s">
        <v>869</v>
      </c>
      <c r="K510" s="41"/>
    </row>
    <row r="511" spans="1:11" ht="51" customHeight="1">
      <c r="A511" s="47">
        <v>144</v>
      </c>
      <c r="B511" s="178" t="s">
        <v>458</v>
      </c>
      <c r="C511" s="179"/>
      <c r="D511" s="47" t="s">
        <v>36</v>
      </c>
      <c r="E511" s="47" t="s">
        <v>455</v>
      </c>
      <c r="F511" s="48">
        <v>3</v>
      </c>
      <c r="G511" s="48">
        <v>1</v>
      </c>
      <c r="H511" s="120" t="s">
        <v>843</v>
      </c>
      <c r="I511" s="49">
        <v>2.9</v>
      </c>
      <c r="J511" s="47" t="s">
        <v>605</v>
      </c>
      <c r="K511" s="9"/>
    </row>
    <row r="512" spans="1:11" s="42" customFormat="1" ht="60" customHeight="1">
      <c r="A512" s="47">
        <v>145</v>
      </c>
      <c r="B512" s="178" t="s">
        <v>459</v>
      </c>
      <c r="C512" s="179"/>
      <c r="D512" s="47" t="s">
        <v>36</v>
      </c>
      <c r="E512" s="47" t="s">
        <v>455</v>
      </c>
      <c r="F512" s="48">
        <v>3</v>
      </c>
      <c r="G512" s="48">
        <v>1</v>
      </c>
      <c r="H512" s="120" t="s">
        <v>843</v>
      </c>
      <c r="I512" s="49" t="s">
        <v>50</v>
      </c>
      <c r="J512" s="126" t="s">
        <v>868</v>
      </c>
      <c r="K512" s="41"/>
    </row>
    <row r="513" spans="1:11" s="42" customFormat="1" ht="58.5" customHeight="1">
      <c r="A513" s="47">
        <v>146</v>
      </c>
      <c r="B513" s="178" t="s">
        <v>460</v>
      </c>
      <c r="C513" s="179"/>
      <c r="D513" s="47" t="s">
        <v>36</v>
      </c>
      <c r="E513" s="47" t="s">
        <v>455</v>
      </c>
      <c r="F513" s="48">
        <v>9</v>
      </c>
      <c r="G513" s="48">
        <v>1</v>
      </c>
      <c r="H513" s="120" t="s">
        <v>843</v>
      </c>
      <c r="I513" s="49" t="s">
        <v>50</v>
      </c>
      <c r="J513" s="126" t="s">
        <v>869</v>
      </c>
      <c r="K513" s="41"/>
    </row>
    <row r="514" spans="1:11" s="42" customFormat="1" ht="63" customHeight="1">
      <c r="A514" s="47">
        <v>147</v>
      </c>
      <c r="B514" s="178" t="s">
        <v>461</v>
      </c>
      <c r="C514" s="179"/>
      <c r="D514" s="47" t="s">
        <v>36</v>
      </c>
      <c r="E514" s="47" t="s">
        <v>455</v>
      </c>
      <c r="F514" s="48">
        <v>12</v>
      </c>
      <c r="G514" s="48">
        <v>1</v>
      </c>
      <c r="H514" s="49" t="s">
        <v>15</v>
      </c>
      <c r="I514" s="49" t="s">
        <v>50</v>
      </c>
      <c r="J514" s="126" t="s">
        <v>869</v>
      </c>
      <c r="K514" s="41"/>
    </row>
    <row r="515" spans="1:11" s="42" customFormat="1" ht="51" customHeight="1">
      <c r="A515" s="47">
        <v>148</v>
      </c>
      <c r="B515" s="178" t="s">
        <v>462</v>
      </c>
      <c r="C515" s="179"/>
      <c r="D515" s="47" t="s">
        <v>36</v>
      </c>
      <c r="E515" s="47" t="s">
        <v>455</v>
      </c>
      <c r="F515" s="48">
        <v>6</v>
      </c>
      <c r="G515" s="48">
        <v>1</v>
      </c>
      <c r="H515" s="120" t="s">
        <v>843</v>
      </c>
      <c r="I515" s="49" t="s">
        <v>50</v>
      </c>
      <c r="J515" s="126" t="s">
        <v>869</v>
      </c>
      <c r="K515" s="41"/>
    </row>
    <row r="516" spans="1:11" s="42" customFormat="1" ht="57" customHeight="1">
      <c r="A516" s="47">
        <v>149</v>
      </c>
      <c r="B516" s="178" t="s">
        <v>463</v>
      </c>
      <c r="C516" s="179"/>
      <c r="D516" s="47" t="s">
        <v>36</v>
      </c>
      <c r="E516" s="47" t="s">
        <v>455</v>
      </c>
      <c r="F516" s="48">
        <v>6</v>
      </c>
      <c r="G516" s="48">
        <v>1</v>
      </c>
      <c r="H516" s="120" t="s">
        <v>843</v>
      </c>
      <c r="I516" s="49" t="s">
        <v>50</v>
      </c>
      <c r="J516" s="126" t="s">
        <v>869</v>
      </c>
      <c r="K516" s="41"/>
    </row>
    <row r="517" spans="1:11" s="42" customFormat="1" ht="61.5" customHeight="1">
      <c r="A517" s="47">
        <v>150</v>
      </c>
      <c r="B517" s="178" t="s">
        <v>464</v>
      </c>
      <c r="C517" s="179"/>
      <c r="D517" s="47" t="s">
        <v>36</v>
      </c>
      <c r="E517" s="47" t="s">
        <v>455</v>
      </c>
      <c r="F517" s="48">
        <v>9</v>
      </c>
      <c r="G517" s="48">
        <v>1</v>
      </c>
      <c r="H517" s="120" t="s">
        <v>843</v>
      </c>
      <c r="I517" s="49" t="s">
        <v>50</v>
      </c>
      <c r="J517" s="126" t="s">
        <v>869</v>
      </c>
      <c r="K517" s="41"/>
    </row>
    <row r="518" spans="1:11" s="42" customFormat="1" ht="60.75" customHeight="1">
      <c r="A518" s="47">
        <v>151</v>
      </c>
      <c r="B518" s="178" t="s">
        <v>465</v>
      </c>
      <c r="C518" s="179"/>
      <c r="D518" s="47" t="s">
        <v>36</v>
      </c>
      <c r="E518" s="47" t="s">
        <v>455</v>
      </c>
      <c r="F518" s="48">
        <v>3</v>
      </c>
      <c r="G518" s="48">
        <v>1</v>
      </c>
      <c r="H518" s="120" t="s">
        <v>843</v>
      </c>
      <c r="I518" s="49" t="s">
        <v>50</v>
      </c>
      <c r="J518" s="126" t="s">
        <v>869</v>
      </c>
      <c r="K518" s="41"/>
    </row>
    <row r="519" spans="1:11" s="42" customFormat="1" ht="60" customHeight="1">
      <c r="A519" s="47">
        <v>152</v>
      </c>
      <c r="B519" s="178" t="s">
        <v>466</v>
      </c>
      <c r="C519" s="179"/>
      <c r="D519" s="47" t="s">
        <v>36</v>
      </c>
      <c r="E519" s="47" t="s">
        <v>455</v>
      </c>
      <c r="F519" s="48">
        <v>3</v>
      </c>
      <c r="G519" s="48">
        <v>1</v>
      </c>
      <c r="H519" s="120" t="s">
        <v>843</v>
      </c>
      <c r="I519" s="49" t="s">
        <v>50</v>
      </c>
      <c r="J519" s="126" t="s">
        <v>869</v>
      </c>
      <c r="K519" s="41"/>
    </row>
    <row r="520" spans="1:11" s="42" customFormat="1" ht="45">
      <c r="A520" s="47">
        <v>153</v>
      </c>
      <c r="B520" s="178" t="s">
        <v>467</v>
      </c>
      <c r="C520" s="179"/>
      <c r="D520" s="47" t="s">
        <v>36</v>
      </c>
      <c r="E520" s="47" t="s">
        <v>455</v>
      </c>
      <c r="F520" s="48">
        <v>6</v>
      </c>
      <c r="G520" s="48">
        <v>1</v>
      </c>
      <c r="H520" s="120" t="s">
        <v>843</v>
      </c>
      <c r="I520" s="49" t="s">
        <v>50</v>
      </c>
      <c r="J520" s="126" t="s">
        <v>869</v>
      </c>
      <c r="K520" s="41"/>
    </row>
    <row r="521" spans="1:11" s="42" customFormat="1" ht="51" customHeight="1">
      <c r="A521" s="47">
        <v>154</v>
      </c>
      <c r="B521" s="178" t="s">
        <v>468</v>
      </c>
      <c r="C521" s="179"/>
      <c r="D521" s="47" t="s">
        <v>36</v>
      </c>
      <c r="E521" s="47" t="s">
        <v>455</v>
      </c>
      <c r="F521" s="48">
        <v>45</v>
      </c>
      <c r="G521" s="48">
        <v>1</v>
      </c>
      <c r="H521" s="120" t="s">
        <v>843</v>
      </c>
      <c r="I521" s="49" t="s">
        <v>50</v>
      </c>
      <c r="J521" s="126" t="s">
        <v>869</v>
      </c>
      <c r="K521" s="41"/>
    </row>
    <row r="522" spans="1:11" s="42" customFormat="1" ht="57.75" customHeight="1">
      <c r="A522" s="47">
        <v>155</v>
      </c>
      <c r="B522" s="178" t="s">
        <v>469</v>
      </c>
      <c r="C522" s="179"/>
      <c r="D522" s="47" t="s">
        <v>36</v>
      </c>
      <c r="E522" s="47" t="s">
        <v>455</v>
      </c>
      <c r="F522" s="48">
        <v>6</v>
      </c>
      <c r="G522" s="48">
        <v>1</v>
      </c>
      <c r="H522" s="120" t="s">
        <v>843</v>
      </c>
      <c r="I522" s="49" t="s">
        <v>50</v>
      </c>
      <c r="J522" s="126" t="s">
        <v>869</v>
      </c>
      <c r="K522" s="41"/>
    </row>
    <row r="523" spans="1:11" s="42" customFormat="1" ht="51" customHeight="1">
      <c r="A523" s="47">
        <v>156</v>
      </c>
      <c r="B523" s="178" t="s">
        <v>470</v>
      </c>
      <c r="C523" s="179"/>
      <c r="D523" s="47" t="s">
        <v>36</v>
      </c>
      <c r="E523" s="47" t="s">
        <v>455</v>
      </c>
      <c r="F523" s="48">
        <v>9</v>
      </c>
      <c r="G523" s="48">
        <v>1</v>
      </c>
      <c r="H523" s="120" t="s">
        <v>843</v>
      </c>
      <c r="I523" s="49" t="s">
        <v>50</v>
      </c>
      <c r="J523" s="126" t="s">
        <v>869</v>
      </c>
      <c r="K523" s="41"/>
    </row>
    <row r="524" spans="1:11" s="42" customFormat="1" ht="60.75" customHeight="1">
      <c r="A524" s="47">
        <v>157</v>
      </c>
      <c r="B524" s="178" t="s">
        <v>471</v>
      </c>
      <c r="C524" s="179"/>
      <c r="D524" s="47" t="s">
        <v>36</v>
      </c>
      <c r="E524" s="47" t="s">
        <v>455</v>
      </c>
      <c r="F524" s="48">
        <v>9</v>
      </c>
      <c r="G524" s="48">
        <v>1</v>
      </c>
      <c r="H524" s="120" t="s">
        <v>843</v>
      </c>
      <c r="I524" s="49" t="s">
        <v>50</v>
      </c>
      <c r="J524" s="126" t="s">
        <v>869</v>
      </c>
      <c r="K524" s="41"/>
    </row>
    <row r="525" spans="1:11" s="42" customFormat="1" ht="57.75" customHeight="1">
      <c r="A525" s="47">
        <v>158</v>
      </c>
      <c r="B525" s="178" t="s">
        <v>472</v>
      </c>
      <c r="C525" s="179"/>
      <c r="D525" s="47" t="s">
        <v>36</v>
      </c>
      <c r="E525" s="47" t="s">
        <v>455</v>
      </c>
      <c r="F525" s="48">
        <v>27</v>
      </c>
      <c r="G525" s="48">
        <v>1</v>
      </c>
      <c r="H525" s="120" t="s">
        <v>843</v>
      </c>
      <c r="I525" s="49" t="s">
        <v>50</v>
      </c>
      <c r="J525" s="126" t="s">
        <v>869</v>
      </c>
      <c r="K525" s="41"/>
    </row>
    <row r="526" spans="1:11" s="42" customFormat="1" ht="58.5" customHeight="1">
      <c r="A526" s="47">
        <v>159</v>
      </c>
      <c r="B526" s="178" t="s">
        <v>473</v>
      </c>
      <c r="C526" s="179"/>
      <c r="D526" s="47" t="s">
        <v>36</v>
      </c>
      <c r="E526" s="47" t="s">
        <v>455</v>
      </c>
      <c r="F526" s="48">
        <v>27</v>
      </c>
      <c r="G526" s="48">
        <v>1</v>
      </c>
      <c r="H526" s="120" t="s">
        <v>843</v>
      </c>
      <c r="I526" s="49" t="s">
        <v>50</v>
      </c>
      <c r="J526" s="126" t="s">
        <v>869</v>
      </c>
      <c r="K526" s="41"/>
    </row>
    <row r="527" spans="1:11" s="42" customFormat="1" ht="57.75" customHeight="1">
      <c r="A527" s="47">
        <v>160</v>
      </c>
      <c r="B527" s="178" t="s">
        <v>474</v>
      </c>
      <c r="C527" s="179"/>
      <c r="D527" s="47" t="s">
        <v>36</v>
      </c>
      <c r="E527" s="47" t="s">
        <v>455</v>
      </c>
      <c r="F527" s="48">
        <v>27</v>
      </c>
      <c r="G527" s="48">
        <v>1</v>
      </c>
      <c r="H527" s="120" t="s">
        <v>843</v>
      </c>
      <c r="I527" s="49" t="s">
        <v>50</v>
      </c>
      <c r="J527" s="126" t="s">
        <v>869</v>
      </c>
      <c r="K527" s="41"/>
    </row>
    <row r="528" spans="1:11" s="42" customFormat="1" ht="59.25" customHeight="1">
      <c r="A528" s="47">
        <v>161</v>
      </c>
      <c r="B528" s="178" t="s">
        <v>475</v>
      </c>
      <c r="C528" s="179"/>
      <c r="D528" s="47" t="s">
        <v>36</v>
      </c>
      <c r="E528" s="47" t="s">
        <v>455</v>
      </c>
      <c r="F528" s="48">
        <v>12</v>
      </c>
      <c r="G528" s="48">
        <v>1</v>
      </c>
      <c r="H528" s="120" t="s">
        <v>843</v>
      </c>
      <c r="I528" s="49" t="s">
        <v>50</v>
      </c>
      <c r="J528" s="126" t="s">
        <v>869</v>
      </c>
      <c r="K528" s="41"/>
    </row>
    <row r="529" spans="1:11" s="42" customFormat="1" ht="57" customHeight="1">
      <c r="A529" s="47">
        <v>162</v>
      </c>
      <c r="B529" s="178" t="s">
        <v>476</v>
      </c>
      <c r="C529" s="179"/>
      <c r="D529" s="47" t="s">
        <v>36</v>
      </c>
      <c r="E529" s="47" t="s">
        <v>455</v>
      </c>
      <c r="F529" s="48">
        <v>3</v>
      </c>
      <c r="G529" s="48">
        <v>1</v>
      </c>
      <c r="H529" s="120" t="s">
        <v>843</v>
      </c>
      <c r="I529" s="49" t="s">
        <v>50</v>
      </c>
      <c r="J529" s="126" t="s">
        <v>869</v>
      </c>
      <c r="K529" s="41"/>
    </row>
    <row r="530" spans="1:11" s="42" customFormat="1" ht="61.5" customHeight="1">
      <c r="A530" s="47">
        <v>163</v>
      </c>
      <c r="B530" s="178" t="s">
        <v>477</v>
      </c>
      <c r="C530" s="179"/>
      <c r="D530" s="47" t="s">
        <v>36</v>
      </c>
      <c r="E530" s="47" t="s">
        <v>455</v>
      </c>
      <c r="F530" s="48">
        <v>6</v>
      </c>
      <c r="G530" s="48">
        <v>1</v>
      </c>
      <c r="H530" s="120" t="s">
        <v>843</v>
      </c>
      <c r="I530" s="49" t="s">
        <v>50</v>
      </c>
      <c r="J530" s="126" t="s">
        <v>869</v>
      </c>
      <c r="K530" s="268"/>
    </row>
    <row r="531" spans="1:11" s="42" customFormat="1" ht="60" customHeight="1">
      <c r="A531" s="47">
        <v>164</v>
      </c>
      <c r="B531" s="178" t="s">
        <v>478</v>
      </c>
      <c r="C531" s="179"/>
      <c r="D531" s="47" t="s">
        <v>36</v>
      </c>
      <c r="E531" s="47" t="s">
        <v>455</v>
      </c>
      <c r="F531" s="48">
        <v>6</v>
      </c>
      <c r="G531" s="48">
        <v>1</v>
      </c>
      <c r="H531" s="120" t="s">
        <v>843</v>
      </c>
      <c r="I531" s="49" t="s">
        <v>50</v>
      </c>
      <c r="J531" s="126" t="s">
        <v>869</v>
      </c>
      <c r="K531" s="268"/>
    </row>
    <row r="532" spans="1:11" s="42" customFormat="1" ht="58.5" customHeight="1">
      <c r="A532" s="47">
        <v>165</v>
      </c>
      <c r="B532" s="178" t="s">
        <v>479</v>
      </c>
      <c r="C532" s="179"/>
      <c r="D532" s="47" t="s">
        <v>36</v>
      </c>
      <c r="E532" s="47" t="s">
        <v>455</v>
      </c>
      <c r="F532" s="48">
        <v>3</v>
      </c>
      <c r="G532" s="48">
        <v>1</v>
      </c>
      <c r="H532" s="120" t="s">
        <v>843</v>
      </c>
      <c r="I532" s="49" t="s">
        <v>50</v>
      </c>
      <c r="J532" s="126" t="s">
        <v>869</v>
      </c>
      <c r="K532" s="268"/>
    </row>
    <row r="533" spans="1:11" s="42" customFormat="1" ht="58.5" customHeight="1">
      <c r="A533" s="47">
        <v>166</v>
      </c>
      <c r="B533" s="178" t="s">
        <v>480</v>
      </c>
      <c r="C533" s="179"/>
      <c r="D533" s="47" t="s">
        <v>36</v>
      </c>
      <c r="E533" s="47" t="s">
        <v>455</v>
      </c>
      <c r="F533" s="48">
        <v>9</v>
      </c>
      <c r="G533" s="48">
        <v>1</v>
      </c>
      <c r="H533" s="120" t="s">
        <v>843</v>
      </c>
      <c r="I533" s="49" t="s">
        <v>50</v>
      </c>
      <c r="J533" s="126" t="s">
        <v>869</v>
      </c>
      <c r="K533" s="233"/>
    </row>
    <row r="534" spans="1:11" ht="15">
      <c r="A534" s="201" t="s">
        <v>43</v>
      </c>
      <c r="B534" s="201"/>
      <c r="C534" s="201"/>
      <c r="D534" s="201"/>
      <c r="E534" s="201"/>
      <c r="F534" s="53">
        <f>F507+F509+F510+F511+F512+F513+F514+F515+F516+F517+F518+F519+F520+F521+F522+F523+F524+F525+F526+F527+F528+F529+F530+F531+F532+F533</f>
        <v>270</v>
      </c>
      <c r="G534" s="53"/>
      <c r="H534" s="213"/>
      <c r="I534" s="49">
        <v>2.9</v>
      </c>
      <c r="J534" s="193"/>
      <c r="K534" s="233"/>
    </row>
    <row r="535" spans="1:11" ht="15" customHeight="1">
      <c r="A535" s="201" t="s">
        <v>79</v>
      </c>
      <c r="B535" s="201"/>
      <c r="C535" s="201"/>
      <c r="D535" s="201"/>
      <c r="E535" s="201"/>
      <c r="F535" s="53"/>
      <c r="G535" s="53"/>
      <c r="H535" s="213"/>
      <c r="I535" s="49"/>
      <c r="J535" s="193"/>
      <c r="K535" s="36"/>
    </row>
    <row r="536" spans="1:11" ht="15" customHeight="1">
      <c r="A536" s="237" t="s">
        <v>546</v>
      </c>
      <c r="B536" s="237"/>
      <c r="C536" s="237"/>
      <c r="D536" s="237"/>
      <c r="E536" s="237"/>
      <c r="F536" s="57">
        <v>270</v>
      </c>
      <c r="G536" s="57"/>
      <c r="H536" s="187"/>
      <c r="I536" s="58">
        <v>2.9</v>
      </c>
      <c r="J536" s="180"/>
      <c r="K536" s="3"/>
    </row>
    <row r="537" spans="1:11" ht="15" customHeight="1">
      <c r="A537" s="265" t="s">
        <v>99</v>
      </c>
      <c r="B537" s="266"/>
      <c r="C537" s="266"/>
      <c r="D537" s="266"/>
      <c r="E537" s="266"/>
      <c r="F537" s="266"/>
      <c r="G537" s="266"/>
      <c r="H537" s="266"/>
      <c r="I537" s="266"/>
      <c r="J537" s="267"/>
      <c r="K537" s="3"/>
    </row>
    <row r="538" spans="1:11" ht="15" customHeight="1">
      <c r="A538" s="202" t="s">
        <v>110</v>
      </c>
      <c r="B538" s="203"/>
      <c r="C538" s="203"/>
      <c r="D538" s="203"/>
      <c r="E538" s="203"/>
      <c r="F538" s="203"/>
      <c r="G538" s="203"/>
      <c r="H538" s="203"/>
      <c r="I538" s="203"/>
      <c r="J538" s="204"/>
      <c r="K538" s="3"/>
    </row>
    <row r="539" spans="1:11" ht="39.75" customHeight="1">
      <c r="A539" s="46">
        <v>167</v>
      </c>
      <c r="B539" s="178" t="s">
        <v>209</v>
      </c>
      <c r="C539" s="179"/>
      <c r="D539" s="50" t="s">
        <v>18</v>
      </c>
      <c r="E539" s="50" t="s">
        <v>281</v>
      </c>
      <c r="F539" s="51">
        <v>2.3</v>
      </c>
      <c r="G539" s="59">
        <v>2</v>
      </c>
      <c r="H539" s="114" t="s">
        <v>842</v>
      </c>
      <c r="I539" s="46">
        <v>4.35</v>
      </c>
      <c r="J539" s="50" t="s">
        <v>671</v>
      </c>
      <c r="K539" s="3"/>
    </row>
    <row r="540" spans="1:11" ht="39" customHeight="1">
      <c r="A540" s="47">
        <v>168</v>
      </c>
      <c r="B540" s="195" t="s">
        <v>210</v>
      </c>
      <c r="C540" s="195"/>
      <c r="D540" s="47" t="s">
        <v>18</v>
      </c>
      <c r="E540" s="47" t="s">
        <v>281</v>
      </c>
      <c r="F540" s="48">
        <v>4.567</v>
      </c>
      <c r="G540" s="48">
        <v>2</v>
      </c>
      <c r="H540" s="119" t="s">
        <v>842</v>
      </c>
      <c r="I540" s="47">
        <v>1.75</v>
      </c>
      <c r="J540" s="50" t="s">
        <v>671</v>
      </c>
      <c r="K540" s="3"/>
    </row>
    <row r="541" spans="1:11" ht="39" customHeight="1">
      <c r="A541" s="47">
        <v>169</v>
      </c>
      <c r="B541" s="195" t="s">
        <v>364</v>
      </c>
      <c r="C541" s="195"/>
      <c r="D541" s="47" t="s">
        <v>29</v>
      </c>
      <c r="E541" s="47" t="s">
        <v>281</v>
      </c>
      <c r="F541" s="48">
        <v>4.567</v>
      </c>
      <c r="G541" s="48">
        <v>2</v>
      </c>
      <c r="H541" s="119" t="s">
        <v>842</v>
      </c>
      <c r="I541" s="47">
        <v>0.5</v>
      </c>
      <c r="J541" s="50" t="s">
        <v>605</v>
      </c>
      <c r="K541" s="3"/>
    </row>
    <row r="542" spans="1:11" ht="39" customHeight="1">
      <c r="A542" s="47">
        <v>170</v>
      </c>
      <c r="B542" s="195" t="s">
        <v>365</v>
      </c>
      <c r="C542" s="195"/>
      <c r="D542" s="47" t="s">
        <v>29</v>
      </c>
      <c r="E542" s="47" t="s">
        <v>281</v>
      </c>
      <c r="F542" s="48">
        <v>4.567</v>
      </c>
      <c r="G542" s="48">
        <v>2</v>
      </c>
      <c r="H542" s="119" t="s">
        <v>842</v>
      </c>
      <c r="I542" s="47">
        <v>1.52</v>
      </c>
      <c r="J542" s="50" t="s">
        <v>671</v>
      </c>
      <c r="K542" s="3"/>
    </row>
    <row r="543" spans="1:11" ht="39" customHeight="1">
      <c r="A543" s="47">
        <v>171</v>
      </c>
      <c r="B543" s="195" t="s">
        <v>366</v>
      </c>
      <c r="C543" s="195"/>
      <c r="D543" s="47" t="s">
        <v>29</v>
      </c>
      <c r="E543" s="47" t="s">
        <v>281</v>
      </c>
      <c r="F543" s="48">
        <v>4.567</v>
      </c>
      <c r="G543" s="48">
        <v>2</v>
      </c>
      <c r="H543" s="119" t="s">
        <v>842</v>
      </c>
      <c r="I543" s="47">
        <v>0.13</v>
      </c>
      <c r="J543" s="50" t="s">
        <v>605</v>
      </c>
      <c r="K543" s="9"/>
    </row>
    <row r="544" spans="1:11" ht="51" customHeight="1">
      <c r="A544" s="47">
        <v>172</v>
      </c>
      <c r="B544" s="195" t="s">
        <v>211</v>
      </c>
      <c r="C544" s="195"/>
      <c r="D544" s="47" t="s">
        <v>29</v>
      </c>
      <c r="E544" s="47" t="s">
        <v>281</v>
      </c>
      <c r="F544" s="48">
        <v>3.405</v>
      </c>
      <c r="G544" s="48">
        <v>2</v>
      </c>
      <c r="H544" s="119" t="s">
        <v>842</v>
      </c>
      <c r="I544" s="47">
        <v>2.76</v>
      </c>
      <c r="J544" s="50" t="s">
        <v>756</v>
      </c>
      <c r="K544" s="3"/>
    </row>
    <row r="545" spans="1:11" ht="51" customHeight="1">
      <c r="A545" s="47">
        <v>173</v>
      </c>
      <c r="B545" s="195" t="s">
        <v>212</v>
      </c>
      <c r="C545" s="195"/>
      <c r="D545" s="47" t="s">
        <v>29</v>
      </c>
      <c r="E545" s="47" t="s">
        <v>281</v>
      </c>
      <c r="F545" s="48">
        <v>3.405</v>
      </c>
      <c r="G545" s="48">
        <v>2</v>
      </c>
      <c r="H545" s="119" t="s">
        <v>842</v>
      </c>
      <c r="I545" s="61">
        <v>2.65</v>
      </c>
      <c r="J545" s="50" t="s">
        <v>671</v>
      </c>
      <c r="K545" s="3"/>
    </row>
    <row r="546" spans="1:11" ht="51" customHeight="1">
      <c r="A546" s="47">
        <v>174</v>
      </c>
      <c r="B546" s="195" t="s">
        <v>213</v>
      </c>
      <c r="C546" s="195"/>
      <c r="D546" s="47" t="s">
        <v>29</v>
      </c>
      <c r="E546" s="47" t="s">
        <v>281</v>
      </c>
      <c r="F546" s="48">
        <v>3.405</v>
      </c>
      <c r="G546" s="48">
        <v>2</v>
      </c>
      <c r="H546" s="119" t="s">
        <v>842</v>
      </c>
      <c r="I546" s="47">
        <v>2.45</v>
      </c>
      <c r="J546" s="50" t="s">
        <v>756</v>
      </c>
      <c r="K546" s="3"/>
    </row>
    <row r="547" spans="1:11" ht="39.75" customHeight="1">
      <c r="A547" s="47">
        <v>175</v>
      </c>
      <c r="B547" s="177" t="s">
        <v>214</v>
      </c>
      <c r="C547" s="177"/>
      <c r="D547" s="47" t="s">
        <v>33</v>
      </c>
      <c r="E547" s="47" t="s">
        <v>278</v>
      </c>
      <c r="F547" s="48" t="s">
        <v>50</v>
      </c>
      <c r="G547" s="48">
        <v>2</v>
      </c>
      <c r="H547" s="119" t="s">
        <v>842</v>
      </c>
      <c r="I547" s="47">
        <v>0.712</v>
      </c>
      <c r="J547" s="50" t="s">
        <v>605</v>
      </c>
      <c r="K547" s="3"/>
    </row>
    <row r="548" spans="1:11" ht="39" customHeight="1">
      <c r="A548" s="47">
        <v>176</v>
      </c>
      <c r="B548" s="177" t="s">
        <v>215</v>
      </c>
      <c r="C548" s="177"/>
      <c r="D548" s="47" t="s">
        <v>33</v>
      </c>
      <c r="E548" s="47" t="s">
        <v>278</v>
      </c>
      <c r="F548" s="48" t="s">
        <v>50</v>
      </c>
      <c r="G548" s="48">
        <v>2</v>
      </c>
      <c r="H548" s="119" t="s">
        <v>842</v>
      </c>
      <c r="I548" s="47">
        <v>0.712</v>
      </c>
      <c r="J548" s="50" t="s">
        <v>605</v>
      </c>
      <c r="K548" s="3"/>
    </row>
    <row r="549" spans="1:11" s="42" customFormat="1" ht="72.75" customHeight="1">
      <c r="A549" s="47">
        <v>177</v>
      </c>
      <c r="B549" s="205" t="s">
        <v>403</v>
      </c>
      <c r="C549" s="205"/>
      <c r="D549" s="47" t="s">
        <v>9</v>
      </c>
      <c r="E549" s="47" t="s">
        <v>404</v>
      </c>
      <c r="F549" s="90" t="s">
        <v>405</v>
      </c>
      <c r="G549" s="91" t="s">
        <v>811</v>
      </c>
      <c r="H549" s="120" t="s">
        <v>843</v>
      </c>
      <c r="I549" s="49">
        <f>218.07+302.4</f>
        <v>520.47</v>
      </c>
      <c r="J549" s="47" t="s">
        <v>807</v>
      </c>
      <c r="K549" s="43"/>
    </row>
    <row r="550" spans="1:11" ht="27.75" customHeight="1">
      <c r="A550" s="180">
        <v>178</v>
      </c>
      <c r="B550" s="197" t="s">
        <v>418</v>
      </c>
      <c r="C550" s="198"/>
      <c r="D550" s="180" t="s">
        <v>18</v>
      </c>
      <c r="E550" s="180" t="s">
        <v>282</v>
      </c>
      <c r="F550" s="309" t="s">
        <v>413</v>
      </c>
      <c r="G550" s="309" t="s">
        <v>811</v>
      </c>
      <c r="H550" s="119" t="s">
        <v>842</v>
      </c>
      <c r="I550" s="47">
        <v>0.24</v>
      </c>
      <c r="J550" s="47" t="s">
        <v>606</v>
      </c>
      <c r="K550" s="3"/>
    </row>
    <row r="551" spans="1:11" ht="30.75" customHeight="1">
      <c r="A551" s="182"/>
      <c r="B551" s="199"/>
      <c r="C551" s="200"/>
      <c r="D551" s="182"/>
      <c r="E551" s="182"/>
      <c r="F551" s="310"/>
      <c r="G551" s="310"/>
      <c r="H551" s="120" t="s">
        <v>843</v>
      </c>
      <c r="I551" s="49">
        <v>140.7</v>
      </c>
      <c r="J551" s="47" t="s">
        <v>730</v>
      </c>
      <c r="K551" s="3"/>
    </row>
    <row r="552" spans="1:11" s="42" customFormat="1" ht="65.25" customHeight="1">
      <c r="A552" s="68">
        <v>179</v>
      </c>
      <c r="B552" s="183" t="s">
        <v>419</v>
      </c>
      <c r="C552" s="184"/>
      <c r="D552" s="180" t="s">
        <v>18</v>
      </c>
      <c r="E552" s="180" t="s">
        <v>282</v>
      </c>
      <c r="F552" s="309" t="s">
        <v>414</v>
      </c>
      <c r="G552" s="309" t="s">
        <v>626</v>
      </c>
      <c r="H552" s="114" t="s">
        <v>842</v>
      </c>
      <c r="I552" s="50">
        <v>0.19</v>
      </c>
      <c r="J552" s="180" t="s">
        <v>801</v>
      </c>
      <c r="K552" s="43"/>
    </row>
    <row r="553" spans="1:11" s="42" customFormat="1" ht="32.25" customHeight="1">
      <c r="A553" s="63"/>
      <c r="B553" s="185"/>
      <c r="C553" s="186"/>
      <c r="D553" s="182"/>
      <c r="E553" s="182"/>
      <c r="F553" s="310"/>
      <c r="G553" s="310"/>
      <c r="H553" s="127" t="s">
        <v>843</v>
      </c>
      <c r="I553" s="54">
        <v>242.248</v>
      </c>
      <c r="J553" s="182"/>
      <c r="K553" s="43"/>
    </row>
    <row r="554" spans="1:11" s="42" customFormat="1" ht="63" customHeight="1">
      <c r="A554" s="47">
        <v>180</v>
      </c>
      <c r="B554" s="178" t="s">
        <v>488</v>
      </c>
      <c r="C554" s="179"/>
      <c r="D554" s="47" t="s">
        <v>426</v>
      </c>
      <c r="E554" s="47" t="s">
        <v>275</v>
      </c>
      <c r="F554" s="91" t="s">
        <v>489</v>
      </c>
      <c r="G554" s="91" t="s">
        <v>626</v>
      </c>
      <c r="H554" s="120" t="s">
        <v>843</v>
      </c>
      <c r="I554" s="49" t="s">
        <v>50</v>
      </c>
      <c r="J554" s="47" t="s">
        <v>835</v>
      </c>
      <c r="K554" s="43"/>
    </row>
    <row r="555" spans="1:11" ht="65.25" customHeight="1">
      <c r="A555" s="180">
        <v>181</v>
      </c>
      <c r="B555" s="178" t="s">
        <v>627</v>
      </c>
      <c r="C555" s="179"/>
      <c r="D555" s="180" t="s">
        <v>397</v>
      </c>
      <c r="E555" s="180" t="s">
        <v>538</v>
      </c>
      <c r="F555" s="48" t="s">
        <v>50</v>
      </c>
      <c r="G555" s="48">
        <v>1.2</v>
      </c>
      <c r="H555" s="120" t="s">
        <v>842</v>
      </c>
      <c r="I555" s="47">
        <f>6.152+1</f>
        <v>7.152</v>
      </c>
      <c r="J555" s="47" t="s">
        <v>808</v>
      </c>
      <c r="K555" s="3"/>
    </row>
    <row r="556" spans="1:11" ht="66.75" customHeight="1">
      <c r="A556" s="182"/>
      <c r="B556" s="178" t="s">
        <v>630</v>
      </c>
      <c r="C556" s="179"/>
      <c r="D556" s="182"/>
      <c r="E556" s="182"/>
      <c r="F556" s="48" t="s">
        <v>50</v>
      </c>
      <c r="G556" s="48">
        <v>1.2</v>
      </c>
      <c r="H556" s="120" t="s">
        <v>842</v>
      </c>
      <c r="I556" s="47">
        <f>1.55+2.1</f>
        <v>3.6500000000000004</v>
      </c>
      <c r="J556" s="47" t="s">
        <v>791</v>
      </c>
      <c r="K556" s="3"/>
    </row>
    <row r="557" spans="1:11" ht="62.25" customHeight="1">
      <c r="A557" s="180">
        <v>182</v>
      </c>
      <c r="B557" s="178" t="s">
        <v>628</v>
      </c>
      <c r="C557" s="179"/>
      <c r="D557" s="180" t="s">
        <v>397</v>
      </c>
      <c r="E557" s="180" t="s">
        <v>538</v>
      </c>
      <c r="F557" s="48" t="s">
        <v>50</v>
      </c>
      <c r="G557" s="48">
        <v>1.2</v>
      </c>
      <c r="H557" s="120" t="s">
        <v>842</v>
      </c>
      <c r="I557" s="47">
        <f>13.637+1.7</f>
        <v>15.337</v>
      </c>
      <c r="J557" s="47" t="s">
        <v>809</v>
      </c>
      <c r="K557" s="3"/>
    </row>
    <row r="558" spans="1:11" ht="50.25" customHeight="1">
      <c r="A558" s="182"/>
      <c r="B558" s="178" t="s">
        <v>629</v>
      </c>
      <c r="C558" s="179"/>
      <c r="D558" s="182"/>
      <c r="E558" s="182"/>
      <c r="F558" s="48" t="s">
        <v>50</v>
      </c>
      <c r="G558" s="48">
        <v>1</v>
      </c>
      <c r="H558" s="49" t="s">
        <v>15</v>
      </c>
      <c r="I558" s="47">
        <v>2.63</v>
      </c>
      <c r="J558" s="47" t="s">
        <v>739</v>
      </c>
      <c r="K558" s="3"/>
    </row>
    <row r="559" spans="1:11" ht="63" customHeight="1">
      <c r="A559" s="180">
        <v>183</v>
      </c>
      <c r="B559" s="178" t="s">
        <v>631</v>
      </c>
      <c r="C559" s="179"/>
      <c r="D559" s="180" t="s">
        <v>397</v>
      </c>
      <c r="E559" s="180" t="s">
        <v>538</v>
      </c>
      <c r="F559" s="48" t="s">
        <v>50</v>
      </c>
      <c r="G559" s="48">
        <v>1.2</v>
      </c>
      <c r="H559" s="49" t="s">
        <v>787</v>
      </c>
      <c r="I559" s="47">
        <f>12.048+1.9</f>
        <v>13.948</v>
      </c>
      <c r="J559" s="47" t="s">
        <v>809</v>
      </c>
      <c r="K559" s="3"/>
    </row>
    <row r="560" spans="1:11" ht="57" customHeight="1">
      <c r="A560" s="182"/>
      <c r="B560" s="178" t="s">
        <v>632</v>
      </c>
      <c r="C560" s="179"/>
      <c r="D560" s="182"/>
      <c r="E560" s="182"/>
      <c r="F560" s="48" t="s">
        <v>50</v>
      </c>
      <c r="G560" s="48">
        <v>1.2</v>
      </c>
      <c r="H560" s="49" t="s">
        <v>787</v>
      </c>
      <c r="I560" s="47">
        <f>3.242+1.32</f>
        <v>4.562</v>
      </c>
      <c r="J560" s="47" t="s">
        <v>789</v>
      </c>
      <c r="K560" s="3"/>
    </row>
    <row r="561" spans="1:11" ht="62.25" customHeight="1">
      <c r="A561" s="180">
        <v>184</v>
      </c>
      <c r="B561" s="178" t="s">
        <v>633</v>
      </c>
      <c r="C561" s="179"/>
      <c r="D561" s="180" t="s">
        <v>397</v>
      </c>
      <c r="E561" s="180" t="s">
        <v>538</v>
      </c>
      <c r="F561" s="48" t="s">
        <v>50</v>
      </c>
      <c r="G561" s="48">
        <v>2</v>
      </c>
      <c r="H561" s="49" t="s">
        <v>10</v>
      </c>
      <c r="I561" s="47">
        <f>9.079+1.1</f>
        <v>10.179</v>
      </c>
      <c r="J561" s="47" t="s">
        <v>789</v>
      </c>
      <c r="K561" s="3"/>
    </row>
    <row r="562" spans="1:11" ht="65.25" customHeight="1">
      <c r="A562" s="182"/>
      <c r="B562" s="178" t="s">
        <v>634</v>
      </c>
      <c r="C562" s="179"/>
      <c r="D562" s="182"/>
      <c r="E562" s="182"/>
      <c r="F562" s="48" t="s">
        <v>50</v>
      </c>
      <c r="G562" s="48">
        <v>2</v>
      </c>
      <c r="H562" s="120" t="s">
        <v>842</v>
      </c>
      <c r="I562" s="47">
        <f>0.824+1.35</f>
        <v>2.174</v>
      </c>
      <c r="J562" s="47" t="s">
        <v>790</v>
      </c>
      <c r="K562" s="3"/>
    </row>
    <row r="563" spans="1:11" ht="60.75" customHeight="1">
      <c r="A563" s="180">
        <v>185</v>
      </c>
      <c r="B563" s="178" t="s">
        <v>635</v>
      </c>
      <c r="C563" s="179"/>
      <c r="D563" s="180" t="s">
        <v>397</v>
      </c>
      <c r="E563" s="180" t="s">
        <v>538</v>
      </c>
      <c r="F563" s="48" t="s">
        <v>50</v>
      </c>
      <c r="G563" s="48">
        <v>2</v>
      </c>
      <c r="H563" s="120" t="s">
        <v>842</v>
      </c>
      <c r="I563" s="47">
        <f>8.977+2.5</f>
        <v>11.477</v>
      </c>
      <c r="J563" s="47" t="s">
        <v>810</v>
      </c>
      <c r="K563" s="3"/>
    </row>
    <row r="564" spans="1:11" ht="56.25" customHeight="1">
      <c r="A564" s="182"/>
      <c r="B564" s="178" t="s">
        <v>636</v>
      </c>
      <c r="C564" s="179"/>
      <c r="D564" s="182"/>
      <c r="E564" s="182"/>
      <c r="F564" s="48" t="s">
        <v>50</v>
      </c>
      <c r="G564" s="48">
        <v>2</v>
      </c>
      <c r="H564" s="120" t="s">
        <v>842</v>
      </c>
      <c r="I564" s="47">
        <f>2.492+1</f>
        <v>3.492</v>
      </c>
      <c r="J564" s="47" t="s">
        <v>788</v>
      </c>
      <c r="K564" s="3"/>
    </row>
    <row r="565" spans="1:11" s="42" customFormat="1" ht="65.25" customHeight="1">
      <c r="A565" s="180">
        <v>186</v>
      </c>
      <c r="B565" s="178" t="s">
        <v>637</v>
      </c>
      <c r="C565" s="179"/>
      <c r="D565" s="180" t="s">
        <v>397</v>
      </c>
      <c r="E565" s="180" t="s">
        <v>757</v>
      </c>
      <c r="F565" s="48" t="s">
        <v>50</v>
      </c>
      <c r="G565" s="48">
        <v>2</v>
      </c>
      <c r="H565" s="49" t="s">
        <v>787</v>
      </c>
      <c r="I565" s="47">
        <f>7.076+2.6</f>
        <v>9.676</v>
      </c>
      <c r="J565" s="47" t="s">
        <v>810</v>
      </c>
      <c r="K565" s="43"/>
    </row>
    <row r="566" spans="1:11" s="42" customFormat="1" ht="58.5" customHeight="1">
      <c r="A566" s="182"/>
      <c r="B566" s="178" t="s">
        <v>638</v>
      </c>
      <c r="C566" s="179"/>
      <c r="D566" s="182"/>
      <c r="E566" s="182"/>
      <c r="F566" s="48" t="s">
        <v>50</v>
      </c>
      <c r="G566" s="48">
        <v>2</v>
      </c>
      <c r="H566" s="120" t="s">
        <v>842</v>
      </c>
      <c r="I566" s="47">
        <f>2.29+1.6</f>
        <v>3.89</v>
      </c>
      <c r="J566" s="47" t="s">
        <v>788</v>
      </c>
      <c r="K566" s="43"/>
    </row>
    <row r="567" spans="1:11" s="42" customFormat="1" ht="56.25" customHeight="1">
      <c r="A567" s="180">
        <v>187</v>
      </c>
      <c r="B567" s="178" t="s">
        <v>639</v>
      </c>
      <c r="C567" s="179"/>
      <c r="D567" s="180" t="s">
        <v>397</v>
      </c>
      <c r="E567" s="180" t="s">
        <v>538</v>
      </c>
      <c r="F567" s="48" t="s">
        <v>50</v>
      </c>
      <c r="G567" s="48">
        <v>2</v>
      </c>
      <c r="H567" s="120" t="s">
        <v>842</v>
      </c>
      <c r="I567" s="47">
        <f>10.329+3.4</f>
        <v>13.729000000000001</v>
      </c>
      <c r="J567" s="47" t="s">
        <v>810</v>
      </c>
      <c r="K567" s="43"/>
    </row>
    <row r="568" spans="1:11" s="42" customFormat="1" ht="51" customHeight="1">
      <c r="A568" s="182"/>
      <c r="B568" s="178" t="s">
        <v>640</v>
      </c>
      <c r="C568" s="179"/>
      <c r="D568" s="182"/>
      <c r="E568" s="182"/>
      <c r="F568" s="48" t="s">
        <v>50</v>
      </c>
      <c r="G568" s="48">
        <v>2</v>
      </c>
      <c r="H568" s="120" t="s">
        <v>842</v>
      </c>
      <c r="I568" s="47">
        <f>3.05+0.23</f>
        <v>3.28</v>
      </c>
      <c r="J568" s="47" t="s">
        <v>792</v>
      </c>
      <c r="K568" s="43"/>
    </row>
    <row r="569" spans="1:11" s="42" customFormat="1" ht="58.5" customHeight="1">
      <c r="A569" s="180">
        <v>188</v>
      </c>
      <c r="B569" s="178" t="s">
        <v>641</v>
      </c>
      <c r="C569" s="179"/>
      <c r="D569" s="180" t="s">
        <v>397</v>
      </c>
      <c r="E569" s="180" t="s">
        <v>538</v>
      </c>
      <c r="F569" s="48" t="s">
        <v>50</v>
      </c>
      <c r="G569" s="48">
        <v>2</v>
      </c>
      <c r="H569" s="120" t="s">
        <v>842</v>
      </c>
      <c r="I569" s="47">
        <f>4.2+0.9</f>
        <v>5.1000000000000005</v>
      </c>
      <c r="J569" s="47" t="s">
        <v>812</v>
      </c>
      <c r="K569" s="43"/>
    </row>
    <row r="570" spans="1:11" s="42" customFormat="1" ht="51" customHeight="1">
      <c r="A570" s="182"/>
      <c r="B570" s="178" t="s">
        <v>642</v>
      </c>
      <c r="C570" s="179"/>
      <c r="D570" s="182"/>
      <c r="E570" s="182"/>
      <c r="F570" s="48" t="s">
        <v>50</v>
      </c>
      <c r="G570" s="48">
        <v>2</v>
      </c>
      <c r="H570" s="120" t="s">
        <v>842</v>
      </c>
      <c r="I570" s="47">
        <v>2.66</v>
      </c>
      <c r="J570" s="47" t="s">
        <v>739</v>
      </c>
      <c r="K570" s="43"/>
    </row>
    <row r="571" spans="1:11" s="42" customFormat="1" ht="62.25" customHeight="1">
      <c r="A571" s="180">
        <v>189</v>
      </c>
      <c r="B571" s="178" t="s">
        <v>643</v>
      </c>
      <c r="C571" s="179"/>
      <c r="D571" s="180" t="s">
        <v>397</v>
      </c>
      <c r="E571" s="180" t="s">
        <v>538</v>
      </c>
      <c r="F571" s="48" t="s">
        <v>50</v>
      </c>
      <c r="G571" s="48">
        <v>2</v>
      </c>
      <c r="H571" s="120" t="s">
        <v>842</v>
      </c>
      <c r="I571" s="47">
        <f>4.734+0.5</f>
        <v>5.234</v>
      </c>
      <c r="J571" s="47" t="s">
        <v>810</v>
      </c>
      <c r="K571" s="43"/>
    </row>
    <row r="572" spans="1:11" s="42" customFormat="1" ht="51" customHeight="1">
      <c r="A572" s="182"/>
      <c r="B572" s="178" t="s">
        <v>644</v>
      </c>
      <c r="C572" s="179"/>
      <c r="D572" s="182"/>
      <c r="E572" s="182"/>
      <c r="F572" s="48" t="s">
        <v>50</v>
      </c>
      <c r="G572" s="48">
        <v>2</v>
      </c>
      <c r="H572" s="120" t="s">
        <v>842</v>
      </c>
      <c r="I572" s="47">
        <f>3.932+6.3</f>
        <v>10.232</v>
      </c>
      <c r="J572" s="47" t="s">
        <v>793</v>
      </c>
      <c r="K572" s="43"/>
    </row>
    <row r="573" spans="1:11" s="42" customFormat="1" ht="63" customHeight="1">
      <c r="A573" s="180">
        <v>190</v>
      </c>
      <c r="B573" s="178" t="s">
        <v>645</v>
      </c>
      <c r="C573" s="179"/>
      <c r="D573" s="180" t="s">
        <v>397</v>
      </c>
      <c r="E573" s="180" t="s">
        <v>538</v>
      </c>
      <c r="F573" s="48" t="s">
        <v>50</v>
      </c>
      <c r="G573" s="48">
        <v>2</v>
      </c>
      <c r="H573" s="120" t="s">
        <v>842</v>
      </c>
      <c r="I573" s="47">
        <f>15.083+0.8</f>
        <v>15.883000000000001</v>
      </c>
      <c r="J573" s="47" t="s">
        <v>810</v>
      </c>
      <c r="K573" s="43"/>
    </row>
    <row r="574" spans="1:11" s="42" customFormat="1" ht="51" customHeight="1">
      <c r="A574" s="182"/>
      <c r="B574" s="178" t="s">
        <v>646</v>
      </c>
      <c r="C574" s="179"/>
      <c r="D574" s="182"/>
      <c r="E574" s="182"/>
      <c r="F574" s="48" t="s">
        <v>50</v>
      </c>
      <c r="G574" s="48">
        <v>2</v>
      </c>
      <c r="H574" s="120" t="s">
        <v>842</v>
      </c>
      <c r="I574" s="47">
        <f>1.42+1.3</f>
        <v>2.7199999999999998</v>
      </c>
      <c r="J574" s="47" t="s">
        <v>793</v>
      </c>
      <c r="K574" s="43"/>
    </row>
    <row r="575" spans="1:11" s="42" customFormat="1" ht="57" customHeight="1">
      <c r="A575" s="180">
        <v>191</v>
      </c>
      <c r="B575" s="178" t="s">
        <v>647</v>
      </c>
      <c r="C575" s="179"/>
      <c r="D575" s="180" t="s">
        <v>397</v>
      </c>
      <c r="E575" s="180" t="s">
        <v>538</v>
      </c>
      <c r="F575" s="48" t="s">
        <v>50</v>
      </c>
      <c r="G575" s="48">
        <v>2</v>
      </c>
      <c r="H575" s="120" t="s">
        <v>842</v>
      </c>
      <c r="I575" s="47">
        <f>7.16+0.4</f>
        <v>7.5600000000000005</v>
      </c>
      <c r="J575" s="47" t="s">
        <v>810</v>
      </c>
      <c r="K575" s="43"/>
    </row>
    <row r="576" spans="1:11" ht="51" customHeight="1">
      <c r="A576" s="182"/>
      <c r="B576" s="178" t="s">
        <v>648</v>
      </c>
      <c r="C576" s="179"/>
      <c r="D576" s="182"/>
      <c r="E576" s="182"/>
      <c r="F576" s="48" t="s">
        <v>50</v>
      </c>
      <c r="G576" s="48">
        <v>1</v>
      </c>
      <c r="H576" s="130" t="s">
        <v>843</v>
      </c>
      <c r="I576" s="49" t="s">
        <v>50</v>
      </c>
      <c r="J576" s="129" t="s">
        <v>868</v>
      </c>
      <c r="K576" s="3"/>
    </row>
    <row r="577" spans="1:11" s="42" customFormat="1" ht="47.25" customHeight="1">
      <c r="A577" s="180">
        <v>192</v>
      </c>
      <c r="B577" s="178" t="s">
        <v>649</v>
      </c>
      <c r="C577" s="179"/>
      <c r="D577" s="180" t="s">
        <v>397</v>
      </c>
      <c r="E577" s="180" t="s">
        <v>538</v>
      </c>
      <c r="F577" s="48" t="s">
        <v>50</v>
      </c>
      <c r="G577" s="48">
        <v>2</v>
      </c>
      <c r="H577" s="120" t="s">
        <v>842</v>
      </c>
      <c r="I577" s="47">
        <v>9.039</v>
      </c>
      <c r="J577" s="47" t="s">
        <v>739</v>
      </c>
      <c r="K577" s="43"/>
    </row>
    <row r="578" spans="1:11" s="42" customFormat="1" ht="51" customHeight="1">
      <c r="A578" s="182"/>
      <c r="B578" s="178" t="s">
        <v>650</v>
      </c>
      <c r="C578" s="179"/>
      <c r="D578" s="182"/>
      <c r="E578" s="182"/>
      <c r="F578" s="48" t="s">
        <v>50</v>
      </c>
      <c r="G578" s="48">
        <v>2</v>
      </c>
      <c r="H578" s="120" t="s">
        <v>842</v>
      </c>
      <c r="I578" s="47">
        <f>0.3+1.2</f>
        <v>1.5</v>
      </c>
      <c r="J578" s="47" t="s">
        <v>794</v>
      </c>
      <c r="K578" s="43"/>
    </row>
    <row r="579" spans="1:11" s="42" customFormat="1" ht="62.25" customHeight="1">
      <c r="A579" s="180">
        <v>193</v>
      </c>
      <c r="B579" s="178" t="s">
        <v>651</v>
      </c>
      <c r="C579" s="179"/>
      <c r="D579" s="180" t="s">
        <v>397</v>
      </c>
      <c r="E579" s="180" t="s">
        <v>538</v>
      </c>
      <c r="F579" s="48" t="s">
        <v>50</v>
      </c>
      <c r="G579" s="48">
        <v>2</v>
      </c>
      <c r="H579" s="120" t="s">
        <v>842</v>
      </c>
      <c r="I579" s="47">
        <f>10.883+5</f>
        <v>15.883</v>
      </c>
      <c r="J579" s="47" t="s">
        <v>810</v>
      </c>
      <c r="K579" s="43"/>
    </row>
    <row r="580" spans="1:11" s="42" customFormat="1" ht="51" customHeight="1">
      <c r="A580" s="182"/>
      <c r="B580" s="178" t="s">
        <v>652</v>
      </c>
      <c r="C580" s="179"/>
      <c r="D580" s="182"/>
      <c r="E580" s="182"/>
      <c r="F580" s="48" t="s">
        <v>50</v>
      </c>
      <c r="G580" s="48">
        <v>2</v>
      </c>
      <c r="H580" s="120" t="s">
        <v>842</v>
      </c>
      <c r="I580" s="47">
        <f>3.5+0.3</f>
        <v>3.8</v>
      </c>
      <c r="J580" s="47" t="s">
        <v>793</v>
      </c>
      <c r="K580" s="43"/>
    </row>
    <row r="581" spans="1:11" ht="27.75" customHeight="1">
      <c r="A581" s="180">
        <v>194</v>
      </c>
      <c r="B581" s="197" t="s">
        <v>653</v>
      </c>
      <c r="C581" s="198"/>
      <c r="D581" s="64" t="s">
        <v>397</v>
      </c>
      <c r="E581" s="180" t="s">
        <v>538</v>
      </c>
      <c r="F581" s="175" t="s">
        <v>50</v>
      </c>
      <c r="G581" s="135">
        <v>2</v>
      </c>
      <c r="H581" s="122" t="s">
        <v>842</v>
      </c>
      <c r="I581" s="47">
        <v>5.365</v>
      </c>
      <c r="J581" s="47" t="s">
        <v>739</v>
      </c>
      <c r="K581" s="3"/>
    </row>
    <row r="582" spans="1:11" ht="24" customHeight="1">
      <c r="A582" s="181"/>
      <c r="B582" s="199"/>
      <c r="C582" s="200"/>
      <c r="D582" s="78"/>
      <c r="E582" s="181"/>
      <c r="F582" s="176"/>
      <c r="G582" s="135">
        <v>1</v>
      </c>
      <c r="H582" s="122" t="s">
        <v>843</v>
      </c>
      <c r="I582" s="47">
        <v>62.5</v>
      </c>
      <c r="J582" s="47" t="s">
        <v>730</v>
      </c>
      <c r="K582" s="3"/>
    </row>
    <row r="583" spans="1:11" s="42" customFormat="1" ht="55.5" customHeight="1">
      <c r="A583" s="63"/>
      <c r="B583" s="178" t="s">
        <v>654</v>
      </c>
      <c r="C583" s="179"/>
      <c r="D583" s="63"/>
      <c r="E583" s="63"/>
      <c r="F583" s="48" t="s">
        <v>50</v>
      </c>
      <c r="G583" s="48">
        <v>2</v>
      </c>
      <c r="H583" s="120" t="s">
        <v>842</v>
      </c>
      <c r="I583" s="47">
        <f>2.94+0.3</f>
        <v>3.2399999999999998</v>
      </c>
      <c r="J583" s="47" t="s">
        <v>793</v>
      </c>
      <c r="K583" s="43"/>
    </row>
    <row r="584" spans="1:11" s="42" customFormat="1" ht="63" customHeight="1">
      <c r="A584" s="180">
        <v>195</v>
      </c>
      <c r="B584" s="178" t="s">
        <v>655</v>
      </c>
      <c r="C584" s="179"/>
      <c r="D584" s="180" t="s">
        <v>397</v>
      </c>
      <c r="E584" s="180" t="s">
        <v>538</v>
      </c>
      <c r="F584" s="48" t="s">
        <v>50</v>
      </c>
      <c r="G584" s="48">
        <v>2</v>
      </c>
      <c r="H584" s="120" t="s">
        <v>842</v>
      </c>
      <c r="I584" s="47">
        <f>5.202+1</f>
        <v>6.202</v>
      </c>
      <c r="J584" s="47" t="s">
        <v>810</v>
      </c>
      <c r="K584" s="43"/>
    </row>
    <row r="585" spans="1:11" s="42" customFormat="1" ht="51" customHeight="1">
      <c r="A585" s="182"/>
      <c r="B585" s="178" t="s">
        <v>656</v>
      </c>
      <c r="C585" s="179"/>
      <c r="D585" s="182"/>
      <c r="E585" s="182"/>
      <c r="F585" s="48" t="s">
        <v>50</v>
      </c>
      <c r="G585" s="48">
        <v>2</v>
      </c>
      <c r="H585" s="120" t="s">
        <v>842</v>
      </c>
      <c r="I585" s="47">
        <f>0.632+2</f>
        <v>2.632</v>
      </c>
      <c r="J585" s="47" t="s">
        <v>795</v>
      </c>
      <c r="K585" s="43"/>
    </row>
    <row r="586" spans="1:11" s="42" customFormat="1" ht="39.75" customHeight="1">
      <c r="A586" s="180">
        <v>196</v>
      </c>
      <c r="B586" s="178" t="s">
        <v>657</v>
      </c>
      <c r="C586" s="179"/>
      <c r="D586" s="180" t="s">
        <v>397</v>
      </c>
      <c r="E586" s="180" t="s">
        <v>538</v>
      </c>
      <c r="F586" s="48" t="s">
        <v>50</v>
      </c>
      <c r="G586" s="48">
        <v>2</v>
      </c>
      <c r="H586" s="120" t="s">
        <v>842</v>
      </c>
      <c r="I586" s="47">
        <v>7.715</v>
      </c>
      <c r="J586" s="47" t="s">
        <v>739</v>
      </c>
      <c r="K586" s="233"/>
    </row>
    <row r="587" spans="1:11" s="42" customFormat="1" ht="51" customHeight="1">
      <c r="A587" s="182"/>
      <c r="B587" s="178" t="s">
        <v>658</v>
      </c>
      <c r="C587" s="179"/>
      <c r="D587" s="182"/>
      <c r="E587" s="182"/>
      <c r="F587" s="48" t="s">
        <v>50</v>
      </c>
      <c r="G587" s="48">
        <v>2</v>
      </c>
      <c r="H587" s="120" t="s">
        <v>842</v>
      </c>
      <c r="I587" s="47">
        <f>2.63+0.5</f>
        <v>3.13</v>
      </c>
      <c r="J587" s="47" t="s">
        <v>793</v>
      </c>
      <c r="K587" s="233"/>
    </row>
    <row r="588" spans="1:11" s="42" customFormat="1" ht="65.25" customHeight="1">
      <c r="A588" s="180">
        <v>197</v>
      </c>
      <c r="B588" s="178" t="s">
        <v>659</v>
      </c>
      <c r="C588" s="179"/>
      <c r="D588" s="180" t="s">
        <v>397</v>
      </c>
      <c r="E588" s="180" t="s">
        <v>538</v>
      </c>
      <c r="F588" s="48" t="s">
        <v>50</v>
      </c>
      <c r="G588" s="48">
        <v>2</v>
      </c>
      <c r="H588" s="120" t="s">
        <v>842</v>
      </c>
      <c r="I588" s="47">
        <f>4.842+3.4</f>
        <v>8.241999999999999</v>
      </c>
      <c r="J588" s="47" t="s">
        <v>810</v>
      </c>
      <c r="K588" s="233"/>
    </row>
    <row r="589" spans="1:11" s="42" customFormat="1" ht="51" customHeight="1">
      <c r="A589" s="182"/>
      <c r="B589" s="178" t="s">
        <v>660</v>
      </c>
      <c r="C589" s="179"/>
      <c r="D589" s="182"/>
      <c r="E589" s="182"/>
      <c r="F589" s="48" t="s">
        <v>50</v>
      </c>
      <c r="G589" s="48">
        <v>2</v>
      </c>
      <c r="H589" s="120" t="s">
        <v>842</v>
      </c>
      <c r="I589" s="47">
        <f>2.89+0.75</f>
        <v>3.64</v>
      </c>
      <c r="J589" s="47" t="s">
        <v>793</v>
      </c>
      <c r="K589" s="233"/>
    </row>
    <row r="590" spans="1:11" ht="15">
      <c r="A590" s="201" t="s">
        <v>43</v>
      </c>
      <c r="B590" s="201"/>
      <c r="C590" s="201"/>
      <c r="D590" s="201"/>
      <c r="E590" s="201"/>
      <c r="F590" s="92">
        <f>F592+F593</f>
        <v>252.93260000000004</v>
      </c>
      <c r="G590" s="92"/>
      <c r="H590" s="193"/>
      <c r="I590" s="54">
        <v>1208.843</v>
      </c>
      <c r="J590" s="193"/>
      <c r="K590" s="233"/>
    </row>
    <row r="591" spans="1:11" ht="15">
      <c r="A591" s="201" t="s">
        <v>79</v>
      </c>
      <c r="B591" s="201"/>
      <c r="C591" s="201"/>
      <c r="D591" s="201"/>
      <c r="E591" s="201"/>
      <c r="F591" s="93"/>
      <c r="G591" s="93"/>
      <c r="H591" s="193"/>
      <c r="I591" s="54"/>
      <c r="J591" s="193"/>
      <c r="K591" s="233"/>
    </row>
    <row r="592" spans="1:11" ht="15" customHeight="1">
      <c r="A592" s="201" t="s">
        <v>537</v>
      </c>
      <c r="B592" s="201"/>
      <c r="C592" s="201"/>
      <c r="D592" s="201"/>
      <c r="E592" s="201"/>
      <c r="F592" s="53">
        <f>F539+F540+F541+F542+F543+F544+F545+F546</f>
        <v>30.783000000000005</v>
      </c>
      <c r="G592" s="53"/>
      <c r="H592" s="193"/>
      <c r="I592" s="54">
        <v>305.425</v>
      </c>
      <c r="J592" s="193"/>
      <c r="K592" s="3"/>
    </row>
    <row r="593" spans="1:11" ht="15" customHeight="1">
      <c r="A593" s="237" t="s">
        <v>546</v>
      </c>
      <c r="B593" s="237"/>
      <c r="C593" s="237"/>
      <c r="D593" s="237"/>
      <c r="E593" s="237"/>
      <c r="F593" s="92">
        <f>F550+F552+F554</f>
        <v>222.14960000000002</v>
      </c>
      <c r="G593" s="94"/>
      <c r="H593" s="180"/>
      <c r="I593" s="58">
        <v>903.388</v>
      </c>
      <c r="J593" s="180"/>
      <c r="K593" s="3"/>
    </row>
    <row r="594" spans="1:11" ht="15" customHeight="1">
      <c r="A594" s="262" t="s">
        <v>216</v>
      </c>
      <c r="B594" s="263"/>
      <c r="C594" s="263"/>
      <c r="D594" s="263"/>
      <c r="E594" s="263"/>
      <c r="F594" s="263"/>
      <c r="G594" s="263"/>
      <c r="H594" s="263"/>
      <c r="I594" s="263"/>
      <c r="J594" s="264"/>
      <c r="K594" s="3"/>
    </row>
    <row r="595" spans="1:11" ht="15" customHeight="1">
      <c r="A595" s="202" t="s">
        <v>217</v>
      </c>
      <c r="B595" s="203"/>
      <c r="C595" s="203"/>
      <c r="D595" s="203"/>
      <c r="E595" s="203"/>
      <c r="F595" s="203"/>
      <c r="G595" s="203"/>
      <c r="H595" s="203"/>
      <c r="I595" s="203"/>
      <c r="J595" s="204"/>
      <c r="K595" s="233"/>
    </row>
    <row r="596" spans="1:11" ht="27" customHeight="1">
      <c r="A596" s="46">
        <v>198</v>
      </c>
      <c r="B596" s="194" t="s">
        <v>367</v>
      </c>
      <c r="C596" s="194"/>
      <c r="D596" s="46" t="s">
        <v>9</v>
      </c>
      <c r="E596" s="46" t="s">
        <v>277</v>
      </c>
      <c r="F596" s="59">
        <v>4.8</v>
      </c>
      <c r="G596" s="59">
        <v>2</v>
      </c>
      <c r="H596" s="115" t="s">
        <v>842</v>
      </c>
      <c r="I596" s="46">
        <v>0.4</v>
      </c>
      <c r="J596" s="46" t="s">
        <v>730</v>
      </c>
      <c r="K596" s="233"/>
    </row>
    <row r="597" spans="1:11" s="42" customFormat="1" ht="27" customHeight="1">
      <c r="A597" s="47">
        <v>199</v>
      </c>
      <c r="B597" s="195" t="s">
        <v>218</v>
      </c>
      <c r="C597" s="195"/>
      <c r="D597" s="47" t="s">
        <v>9</v>
      </c>
      <c r="E597" s="47" t="s">
        <v>277</v>
      </c>
      <c r="F597" s="48">
        <v>10.8</v>
      </c>
      <c r="G597" s="48">
        <v>2</v>
      </c>
      <c r="H597" s="119" t="s">
        <v>842</v>
      </c>
      <c r="I597" s="47">
        <v>0.8</v>
      </c>
      <c r="J597" s="47" t="s">
        <v>710</v>
      </c>
      <c r="K597" s="233"/>
    </row>
    <row r="598" spans="1:11" ht="27" customHeight="1">
      <c r="A598" s="47">
        <v>200</v>
      </c>
      <c r="B598" s="195" t="s">
        <v>219</v>
      </c>
      <c r="C598" s="195"/>
      <c r="D598" s="47" t="s">
        <v>20</v>
      </c>
      <c r="E598" s="47" t="s">
        <v>277</v>
      </c>
      <c r="F598" s="48">
        <v>5.4</v>
      </c>
      <c r="G598" s="48">
        <v>2</v>
      </c>
      <c r="H598" s="119" t="s">
        <v>842</v>
      </c>
      <c r="I598" s="47">
        <v>0.7</v>
      </c>
      <c r="J598" s="47" t="s">
        <v>672</v>
      </c>
      <c r="K598" s="233"/>
    </row>
    <row r="599" spans="1:11" ht="15" customHeight="1">
      <c r="A599" s="215" t="s">
        <v>43</v>
      </c>
      <c r="B599" s="215"/>
      <c r="C599" s="215"/>
      <c r="D599" s="215"/>
      <c r="E599" s="215"/>
      <c r="F599" s="22">
        <v>21</v>
      </c>
      <c r="G599" s="22"/>
      <c r="H599" s="221"/>
      <c r="I599" s="123">
        <v>1.9</v>
      </c>
      <c r="J599" s="221"/>
      <c r="K599" s="233"/>
    </row>
    <row r="600" spans="1:11" ht="15" customHeight="1">
      <c r="A600" s="215" t="s">
        <v>79</v>
      </c>
      <c r="B600" s="215"/>
      <c r="C600" s="215"/>
      <c r="D600" s="215"/>
      <c r="E600" s="215"/>
      <c r="F600" s="22"/>
      <c r="G600" s="22"/>
      <c r="H600" s="221"/>
      <c r="I600" s="123"/>
      <c r="J600" s="221"/>
      <c r="K600" s="233"/>
    </row>
    <row r="601" spans="1:11" ht="15" customHeight="1">
      <c r="A601" s="214" t="s">
        <v>490</v>
      </c>
      <c r="B601" s="214"/>
      <c r="C601" s="214"/>
      <c r="D601" s="214"/>
      <c r="E601" s="214"/>
      <c r="F601" s="23">
        <f>F596+F597+F598</f>
        <v>21</v>
      </c>
      <c r="G601" s="23"/>
      <c r="H601" s="222"/>
      <c r="I601" s="124">
        <v>1.9</v>
      </c>
      <c r="J601" s="222"/>
      <c r="K601" s="233"/>
    </row>
    <row r="602" spans="1:11" ht="15" customHeight="1">
      <c r="A602" s="259"/>
      <c r="B602" s="260"/>
      <c r="C602" s="260"/>
      <c r="D602" s="260"/>
      <c r="E602" s="260"/>
      <c r="F602" s="260"/>
      <c r="G602" s="260"/>
      <c r="H602" s="260"/>
      <c r="I602" s="260"/>
      <c r="J602" s="261"/>
      <c r="K602" s="233"/>
    </row>
    <row r="603" spans="1:11" ht="15" customHeight="1">
      <c r="A603" s="202" t="s">
        <v>117</v>
      </c>
      <c r="B603" s="216"/>
      <c r="C603" s="216"/>
      <c r="D603" s="203"/>
      <c r="E603" s="203"/>
      <c r="F603" s="203"/>
      <c r="G603" s="203"/>
      <c r="H603" s="203"/>
      <c r="I603" s="203"/>
      <c r="J603" s="204"/>
      <c r="K603" s="233"/>
    </row>
    <row r="604" spans="1:11" ht="15" customHeight="1">
      <c r="A604" s="185">
        <v>201</v>
      </c>
      <c r="B604" s="244" t="s">
        <v>661</v>
      </c>
      <c r="C604" s="245"/>
      <c r="D604" s="186" t="s">
        <v>9</v>
      </c>
      <c r="E604" s="182" t="s">
        <v>277</v>
      </c>
      <c r="F604" s="176">
        <v>16.9</v>
      </c>
      <c r="G604" s="175">
        <v>2</v>
      </c>
      <c r="H604" s="182" t="s">
        <v>842</v>
      </c>
      <c r="I604" s="46">
        <v>1.41</v>
      </c>
      <c r="J604" s="182" t="s">
        <v>782</v>
      </c>
      <c r="K604" s="233"/>
    </row>
    <row r="605" spans="1:11" ht="25.5" customHeight="1">
      <c r="A605" s="185"/>
      <c r="B605" s="244" t="s">
        <v>662</v>
      </c>
      <c r="C605" s="245"/>
      <c r="D605" s="186"/>
      <c r="E605" s="182"/>
      <c r="F605" s="176"/>
      <c r="G605" s="220"/>
      <c r="H605" s="182"/>
      <c r="I605" s="46">
        <v>11.8</v>
      </c>
      <c r="J605" s="182"/>
      <c r="K605" s="233"/>
    </row>
    <row r="606" spans="1:11" ht="49.5" customHeight="1">
      <c r="A606" s="196"/>
      <c r="B606" s="250" t="s">
        <v>368</v>
      </c>
      <c r="C606" s="251"/>
      <c r="D606" s="253"/>
      <c r="E606" s="193"/>
      <c r="F606" s="256"/>
      <c r="G606" s="176"/>
      <c r="H606" s="193"/>
      <c r="I606" s="47"/>
      <c r="J606" s="193"/>
      <c r="K606" s="3"/>
    </row>
    <row r="607" spans="1:11" ht="40.5" customHeight="1">
      <c r="A607" s="196">
        <v>202</v>
      </c>
      <c r="B607" s="244" t="s">
        <v>663</v>
      </c>
      <c r="C607" s="245"/>
      <c r="D607" s="253" t="s">
        <v>9</v>
      </c>
      <c r="E607" s="193" t="s">
        <v>277</v>
      </c>
      <c r="F607" s="256">
        <v>18.2</v>
      </c>
      <c r="G607" s="175">
        <v>2</v>
      </c>
      <c r="H607" s="193" t="s">
        <v>842</v>
      </c>
      <c r="I607" s="180">
        <v>3.71</v>
      </c>
      <c r="J607" s="180" t="s">
        <v>783</v>
      </c>
      <c r="K607" s="3"/>
    </row>
    <row r="608" spans="1:11" ht="26.25" customHeight="1">
      <c r="A608" s="196"/>
      <c r="B608" s="244" t="s">
        <v>664</v>
      </c>
      <c r="C608" s="245"/>
      <c r="D608" s="253"/>
      <c r="E608" s="193"/>
      <c r="F608" s="256"/>
      <c r="G608" s="220"/>
      <c r="H608" s="193"/>
      <c r="I608" s="181"/>
      <c r="J608" s="257"/>
      <c r="K608" s="233"/>
    </row>
    <row r="609" spans="1:11" ht="63.75" customHeight="1">
      <c r="A609" s="196"/>
      <c r="B609" s="225" t="s">
        <v>665</v>
      </c>
      <c r="C609" s="226"/>
      <c r="D609" s="253"/>
      <c r="E609" s="193"/>
      <c r="F609" s="256"/>
      <c r="G609" s="176"/>
      <c r="H609" s="193"/>
      <c r="I609" s="182"/>
      <c r="J609" s="258"/>
      <c r="K609" s="233"/>
    </row>
    <row r="610" spans="1:11" ht="39" customHeight="1">
      <c r="A610" s="47">
        <v>203</v>
      </c>
      <c r="B610" s="194" t="s">
        <v>369</v>
      </c>
      <c r="C610" s="194"/>
      <c r="D610" s="47" t="s">
        <v>57</v>
      </c>
      <c r="E610" s="47" t="s">
        <v>282</v>
      </c>
      <c r="F610" s="48">
        <v>5.4</v>
      </c>
      <c r="G610" s="48">
        <v>1</v>
      </c>
      <c r="H610" s="120" t="s">
        <v>843</v>
      </c>
      <c r="I610" s="47">
        <v>0.12</v>
      </c>
      <c r="J610" s="47" t="s">
        <v>672</v>
      </c>
      <c r="K610" s="233"/>
    </row>
    <row r="611" spans="1:11" ht="39" customHeight="1">
      <c r="A611" s="47">
        <v>204</v>
      </c>
      <c r="B611" s="238" t="s">
        <v>220</v>
      </c>
      <c r="C611" s="238"/>
      <c r="D611" s="47" t="s">
        <v>59</v>
      </c>
      <c r="E611" s="47" t="s">
        <v>325</v>
      </c>
      <c r="F611" s="48">
        <v>4.5</v>
      </c>
      <c r="G611" s="48">
        <v>1</v>
      </c>
      <c r="H611" s="120" t="s">
        <v>842</v>
      </c>
      <c r="I611" s="49" t="s">
        <v>50</v>
      </c>
      <c r="J611" s="47" t="s">
        <v>711</v>
      </c>
      <c r="K611" s="36"/>
    </row>
    <row r="612" spans="1:11" s="42" customFormat="1" ht="132.75" customHeight="1">
      <c r="A612" s="180">
        <v>205</v>
      </c>
      <c r="B612" s="223" t="s">
        <v>221</v>
      </c>
      <c r="C612" s="224"/>
      <c r="D612" s="180" t="s">
        <v>20</v>
      </c>
      <c r="E612" s="180" t="s">
        <v>277</v>
      </c>
      <c r="F612" s="175">
        <v>14.9</v>
      </c>
      <c r="G612" s="175">
        <v>2</v>
      </c>
      <c r="H612" s="180" t="s">
        <v>842</v>
      </c>
      <c r="I612" s="47">
        <f>3.9+1.2+0.2</f>
        <v>5.3</v>
      </c>
      <c r="J612" s="47" t="s">
        <v>785</v>
      </c>
      <c r="K612" s="233"/>
    </row>
    <row r="613" spans="1:11" ht="0.75" customHeight="1">
      <c r="A613" s="181"/>
      <c r="B613" s="225" t="s">
        <v>222</v>
      </c>
      <c r="C613" s="226"/>
      <c r="D613" s="181"/>
      <c r="E613" s="181"/>
      <c r="F613" s="220"/>
      <c r="G613" s="220"/>
      <c r="H613" s="181"/>
      <c r="I613" s="46">
        <v>0.5</v>
      </c>
      <c r="J613" s="46" t="s">
        <v>605</v>
      </c>
      <c r="K613" s="233"/>
    </row>
    <row r="614" spans="1:11" ht="22.5" customHeight="1" hidden="1">
      <c r="A614" s="181"/>
      <c r="B614" s="223" t="s">
        <v>666</v>
      </c>
      <c r="C614" s="224"/>
      <c r="D614" s="181"/>
      <c r="E614" s="181"/>
      <c r="F614" s="220"/>
      <c r="G614" s="220"/>
      <c r="H614" s="181"/>
      <c r="I614" s="180">
        <v>1.4</v>
      </c>
      <c r="J614" s="180" t="s">
        <v>671</v>
      </c>
      <c r="K614" s="3"/>
    </row>
    <row r="615" spans="1:11" ht="15" hidden="1">
      <c r="A615" s="182"/>
      <c r="B615" s="223" t="s">
        <v>667</v>
      </c>
      <c r="C615" s="224"/>
      <c r="D615" s="182"/>
      <c r="E615" s="182"/>
      <c r="F615" s="176"/>
      <c r="G615" s="176"/>
      <c r="H615" s="182"/>
      <c r="I615" s="182"/>
      <c r="J615" s="182"/>
      <c r="K615" s="3"/>
    </row>
    <row r="616" spans="1:11" ht="15">
      <c r="A616" s="193">
        <v>206</v>
      </c>
      <c r="B616" s="194" t="s">
        <v>223</v>
      </c>
      <c r="C616" s="194"/>
      <c r="D616" s="193" t="s">
        <v>22</v>
      </c>
      <c r="E616" s="196" t="s">
        <v>145</v>
      </c>
      <c r="F616" s="51">
        <v>37.5</v>
      </c>
      <c r="G616" s="175"/>
      <c r="H616" s="255" t="s">
        <v>843</v>
      </c>
      <c r="I616" s="187">
        <v>0</v>
      </c>
      <c r="J616" s="193" t="s">
        <v>870</v>
      </c>
      <c r="K616" s="233"/>
    </row>
    <row r="617" spans="1:11" ht="27" customHeight="1">
      <c r="A617" s="193"/>
      <c r="B617" s="195"/>
      <c r="C617" s="195"/>
      <c r="D617" s="193"/>
      <c r="E617" s="196"/>
      <c r="F617" s="59" t="s">
        <v>224</v>
      </c>
      <c r="G617" s="176"/>
      <c r="H617" s="255"/>
      <c r="I617" s="189"/>
      <c r="J617" s="193"/>
      <c r="K617" s="233"/>
    </row>
    <row r="618" spans="1:11" ht="39" customHeight="1">
      <c r="A618" s="47">
        <v>207</v>
      </c>
      <c r="B618" s="177" t="s">
        <v>225</v>
      </c>
      <c r="C618" s="177"/>
      <c r="D618" s="47" t="s">
        <v>33</v>
      </c>
      <c r="E618" s="47" t="s">
        <v>278</v>
      </c>
      <c r="F618" s="59">
        <v>4.5</v>
      </c>
      <c r="G618" s="59"/>
      <c r="H618" s="120" t="s">
        <v>50</v>
      </c>
      <c r="I618" s="49" t="s">
        <v>50</v>
      </c>
      <c r="J618" s="47" t="s">
        <v>712</v>
      </c>
      <c r="K618" s="233"/>
    </row>
    <row r="619" spans="1:11" ht="51" customHeight="1">
      <c r="A619" s="47">
        <v>208</v>
      </c>
      <c r="B619" s="177" t="s">
        <v>83</v>
      </c>
      <c r="C619" s="177"/>
      <c r="D619" s="47" t="s">
        <v>33</v>
      </c>
      <c r="E619" s="47" t="s">
        <v>278</v>
      </c>
      <c r="F619" s="48">
        <v>3.6</v>
      </c>
      <c r="G619" s="48">
        <v>2</v>
      </c>
      <c r="H619" s="120" t="s">
        <v>842</v>
      </c>
      <c r="I619" s="47">
        <v>0.3</v>
      </c>
      <c r="J619" s="47" t="s">
        <v>713</v>
      </c>
      <c r="K619" s="233"/>
    </row>
    <row r="620" spans="1:11" ht="15">
      <c r="A620" s="201" t="s">
        <v>43</v>
      </c>
      <c r="B620" s="201"/>
      <c r="C620" s="201"/>
      <c r="D620" s="201"/>
      <c r="E620" s="201"/>
      <c r="F620" s="53">
        <v>105.5</v>
      </c>
      <c r="G620" s="53"/>
      <c r="H620" s="213"/>
      <c r="I620" s="49">
        <v>22.64</v>
      </c>
      <c r="J620" s="193"/>
      <c r="K620" s="233"/>
    </row>
    <row r="621" spans="1:11" ht="15">
      <c r="A621" s="201" t="s">
        <v>79</v>
      </c>
      <c r="B621" s="201"/>
      <c r="C621" s="201"/>
      <c r="D621" s="201"/>
      <c r="E621" s="201"/>
      <c r="F621" s="53"/>
      <c r="G621" s="53"/>
      <c r="H621" s="213"/>
      <c r="I621" s="49"/>
      <c r="J621" s="193"/>
      <c r="K621" s="233"/>
    </row>
    <row r="622" spans="1:11" ht="15" customHeight="1">
      <c r="A622" s="201" t="s">
        <v>537</v>
      </c>
      <c r="B622" s="201"/>
      <c r="C622" s="201"/>
      <c r="D622" s="201"/>
      <c r="E622" s="201"/>
      <c r="F622" s="53">
        <f>F604+F607+F610+F612</f>
        <v>55.39999999999999</v>
      </c>
      <c r="G622" s="53"/>
      <c r="H622" s="213"/>
      <c r="I622" s="49">
        <v>22.64</v>
      </c>
      <c r="J622" s="193"/>
      <c r="K622" s="9"/>
    </row>
    <row r="623" spans="1:11" ht="15" customHeight="1">
      <c r="A623" s="237" t="s">
        <v>546</v>
      </c>
      <c r="B623" s="237"/>
      <c r="C623" s="237"/>
      <c r="D623" s="237"/>
      <c r="E623" s="237"/>
      <c r="F623" s="57">
        <f>F611+F616+F618+F619</f>
        <v>50.1</v>
      </c>
      <c r="G623" s="57"/>
      <c r="H623" s="187"/>
      <c r="I623" s="58"/>
      <c r="J623" s="180"/>
      <c r="K623" s="9"/>
    </row>
    <row r="624" spans="1:11" ht="15" customHeight="1">
      <c r="A624" s="207"/>
      <c r="B624" s="208"/>
      <c r="C624" s="208"/>
      <c r="D624" s="208"/>
      <c r="E624" s="208"/>
      <c r="F624" s="208"/>
      <c r="G624" s="208"/>
      <c r="H624" s="208"/>
      <c r="I624" s="208"/>
      <c r="J624" s="209"/>
      <c r="K624" s="9"/>
    </row>
    <row r="625" spans="1:11" ht="15" customHeight="1">
      <c r="A625" s="202" t="s">
        <v>118</v>
      </c>
      <c r="B625" s="203"/>
      <c r="C625" s="203"/>
      <c r="D625" s="203"/>
      <c r="E625" s="203"/>
      <c r="F625" s="203"/>
      <c r="G625" s="203"/>
      <c r="H625" s="203"/>
      <c r="I625" s="203"/>
      <c r="J625" s="204"/>
      <c r="K625" s="9"/>
    </row>
    <row r="626" spans="1:11" ht="51" customHeight="1">
      <c r="A626" s="46">
        <v>209</v>
      </c>
      <c r="B626" s="194" t="s">
        <v>226</v>
      </c>
      <c r="C626" s="194"/>
      <c r="D626" s="63" t="s">
        <v>9</v>
      </c>
      <c r="E626" s="46" t="s">
        <v>333</v>
      </c>
      <c r="F626" s="59">
        <v>74</v>
      </c>
      <c r="G626" s="59">
        <v>1</v>
      </c>
      <c r="H626" s="117" t="s">
        <v>843</v>
      </c>
      <c r="I626" s="60" t="s">
        <v>50</v>
      </c>
      <c r="J626" s="46" t="s">
        <v>761</v>
      </c>
      <c r="K626" s="9"/>
    </row>
    <row r="627" spans="1:11" ht="51" customHeight="1">
      <c r="A627" s="47">
        <v>210</v>
      </c>
      <c r="B627" s="195" t="s">
        <v>227</v>
      </c>
      <c r="C627" s="195"/>
      <c r="D627" s="80" t="s">
        <v>9</v>
      </c>
      <c r="E627" s="47" t="s">
        <v>333</v>
      </c>
      <c r="F627" s="48">
        <v>74</v>
      </c>
      <c r="G627" s="48">
        <v>1</v>
      </c>
      <c r="H627" s="120" t="s">
        <v>843</v>
      </c>
      <c r="I627" s="49" t="s">
        <v>50</v>
      </c>
      <c r="J627" s="46" t="s">
        <v>761</v>
      </c>
      <c r="K627" s="9"/>
    </row>
    <row r="628" spans="1:11" ht="60" customHeight="1">
      <c r="A628" s="47">
        <v>211</v>
      </c>
      <c r="B628" s="195" t="s">
        <v>370</v>
      </c>
      <c r="C628" s="195"/>
      <c r="D628" s="80" t="s">
        <v>9</v>
      </c>
      <c r="E628" s="47" t="s">
        <v>333</v>
      </c>
      <c r="F628" s="48">
        <v>37</v>
      </c>
      <c r="G628" s="48">
        <v>1</v>
      </c>
      <c r="H628" s="120" t="s">
        <v>843</v>
      </c>
      <c r="I628" s="49">
        <v>24</v>
      </c>
      <c r="J628" s="47" t="s">
        <v>714</v>
      </c>
      <c r="K628" s="9"/>
    </row>
    <row r="629" spans="1:11" ht="51" customHeight="1">
      <c r="A629" s="47">
        <v>212</v>
      </c>
      <c r="B629" s="195" t="s">
        <v>228</v>
      </c>
      <c r="C629" s="195"/>
      <c r="D629" s="47" t="s">
        <v>17</v>
      </c>
      <c r="E629" s="47" t="s">
        <v>371</v>
      </c>
      <c r="F629" s="48">
        <v>37</v>
      </c>
      <c r="G629" s="48">
        <v>1</v>
      </c>
      <c r="H629" s="120" t="s">
        <v>843</v>
      </c>
      <c r="I629" s="49" t="s">
        <v>50</v>
      </c>
      <c r="J629" s="46" t="s">
        <v>761</v>
      </c>
      <c r="K629" s="3"/>
    </row>
    <row r="630" spans="1:11" ht="39" customHeight="1">
      <c r="A630" s="47">
        <v>213</v>
      </c>
      <c r="B630" s="195" t="s">
        <v>119</v>
      </c>
      <c r="C630" s="195"/>
      <c r="D630" s="47" t="s">
        <v>17</v>
      </c>
      <c r="E630" s="47" t="s">
        <v>372</v>
      </c>
      <c r="F630" s="48">
        <v>25</v>
      </c>
      <c r="G630" s="48">
        <v>1</v>
      </c>
      <c r="H630" s="120" t="s">
        <v>843</v>
      </c>
      <c r="I630" s="49" t="s">
        <v>50</v>
      </c>
      <c r="J630" s="47" t="s">
        <v>715</v>
      </c>
      <c r="K630" s="3"/>
    </row>
    <row r="631" spans="1:11" ht="39" customHeight="1">
      <c r="A631" s="47">
        <v>214</v>
      </c>
      <c r="B631" s="195" t="s">
        <v>374</v>
      </c>
      <c r="C631" s="195"/>
      <c r="D631" s="47" t="s">
        <v>57</v>
      </c>
      <c r="E631" s="47" t="s">
        <v>373</v>
      </c>
      <c r="F631" s="48">
        <v>37</v>
      </c>
      <c r="G631" s="48">
        <v>1</v>
      </c>
      <c r="H631" s="120" t="s">
        <v>843</v>
      </c>
      <c r="I631" s="49">
        <v>16</v>
      </c>
      <c r="J631" s="47" t="s">
        <v>672</v>
      </c>
      <c r="K631" s="3"/>
    </row>
    <row r="632" spans="1:11" ht="51" customHeight="1">
      <c r="A632" s="47">
        <v>215</v>
      </c>
      <c r="B632" s="195" t="s">
        <v>229</v>
      </c>
      <c r="C632" s="195"/>
      <c r="D632" s="47" t="s">
        <v>57</v>
      </c>
      <c r="E632" s="47" t="s">
        <v>373</v>
      </c>
      <c r="F632" s="48">
        <v>37</v>
      </c>
      <c r="G632" s="48">
        <v>1</v>
      </c>
      <c r="H632" s="120" t="s">
        <v>843</v>
      </c>
      <c r="I632" s="49" t="s">
        <v>50</v>
      </c>
      <c r="J632" s="46" t="s">
        <v>761</v>
      </c>
      <c r="K632" s="3"/>
    </row>
    <row r="633" spans="1:11" ht="51" customHeight="1">
      <c r="A633" s="47">
        <v>216</v>
      </c>
      <c r="B633" s="177" t="s">
        <v>375</v>
      </c>
      <c r="C633" s="177"/>
      <c r="D633" s="47" t="s">
        <v>18</v>
      </c>
      <c r="E633" s="47" t="s">
        <v>371</v>
      </c>
      <c r="F633" s="48">
        <v>37</v>
      </c>
      <c r="G633" s="48">
        <v>1</v>
      </c>
      <c r="H633" s="120" t="s">
        <v>843</v>
      </c>
      <c r="I633" s="49" t="s">
        <v>50</v>
      </c>
      <c r="J633" s="46" t="s">
        <v>761</v>
      </c>
      <c r="K633" s="3"/>
    </row>
    <row r="634" spans="1:11" ht="51" customHeight="1">
      <c r="A634" s="47">
        <v>217</v>
      </c>
      <c r="B634" s="177" t="s">
        <v>230</v>
      </c>
      <c r="C634" s="177"/>
      <c r="D634" s="47" t="s">
        <v>18</v>
      </c>
      <c r="E634" s="47" t="s">
        <v>371</v>
      </c>
      <c r="F634" s="48">
        <v>37</v>
      </c>
      <c r="G634" s="48">
        <v>1</v>
      </c>
      <c r="H634" s="120" t="s">
        <v>843</v>
      </c>
      <c r="I634" s="49" t="s">
        <v>50</v>
      </c>
      <c r="J634" s="46" t="s">
        <v>761</v>
      </c>
      <c r="K634" s="3"/>
    </row>
    <row r="635" spans="1:11" ht="51" customHeight="1">
      <c r="A635" s="47">
        <v>218</v>
      </c>
      <c r="B635" s="195" t="s">
        <v>231</v>
      </c>
      <c r="C635" s="195"/>
      <c r="D635" s="47" t="s">
        <v>18</v>
      </c>
      <c r="E635" s="47" t="s">
        <v>377</v>
      </c>
      <c r="F635" s="48">
        <v>37</v>
      </c>
      <c r="G635" s="48">
        <v>1</v>
      </c>
      <c r="H635" s="120" t="s">
        <v>843</v>
      </c>
      <c r="I635" s="49">
        <v>25</v>
      </c>
      <c r="J635" s="47" t="s">
        <v>758</v>
      </c>
      <c r="K635" s="3"/>
    </row>
    <row r="636" spans="1:11" ht="39" customHeight="1">
      <c r="A636" s="47">
        <v>219</v>
      </c>
      <c r="B636" s="195" t="s">
        <v>376</v>
      </c>
      <c r="C636" s="195"/>
      <c r="D636" s="47" t="s">
        <v>18</v>
      </c>
      <c r="E636" s="47" t="s">
        <v>371</v>
      </c>
      <c r="F636" s="48">
        <v>37</v>
      </c>
      <c r="G636" s="48">
        <v>1</v>
      </c>
      <c r="H636" s="120" t="s">
        <v>843</v>
      </c>
      <c r="I636" s="49" t="s">
        <v>50</v>
      </c>
      <c r="J636" s="47" t="s">
        <v>705</v>
      </c>
      <c r="K636" s="3"/>
    </row>
    <row r="637" spans="1:11" ht="51" customHeight="1">
      <c r="A637" s="47">
        <v>220</v>
      </c>
      <c r="B637" s="177" t="s">
        <v>232</v>
      </c>
      <c r="C637" s="177"/>
      <c r="D637" s="47" t="s">
        <v>20</v>
      </c>
      <c r="E637" s="47" t="s">
        <v>333</v>
      </c>
      <c r="F637" s="48">
        <v>37</v>
      </c>
      <c r="G637" s="48">
        <v>1</v>
      </c>
      <c r="H637" s="120" t="s">
        <v>843</v>
      </c>
      <c r="I637" s="49" t="s">
        <v>50</v>
      </c>
      <c r="J637" s="46" t="s">
        <v>761</v>
      </c>
      <c r="K637" s="3"/>
    </row>
    <row r="638" spans="1:11" ht="51" customHeight="1">
      <c r="A638" s="47">
        <v>221</v>
      </c>
      <c r="B638" s="177" t="s">
        <v>233</v>
      </c>
      <c r="C638" s="177"/>
      <c r="D638" s="47" t="s">
        <v>20</v>
      </c>
      <c r="E638" s="47" t="s">
        <v>333</v>
      </c>
      <c r="F638" s="48">
        <v>40</v>
      </c>
      <c r="G638" s="48">
        <v>1</v>
      </c>
      <c r="H638" s="120" t="s">
        <v>843</v>
      </c>
      <c r="I638" s="49" t="s">
        <v>50</v>
      </c>
      <c r="J638" s="46" t="s">
        <v>761</v>
      </c>
      <c r="K638" s="3"/>
    </row>
    <row r="639" spans="1:11" ht="51" customHeight="1">
      <c r="A639" s="47">
        <v>222</v>
      </c>
      <c r="B639" s="177" t="s">
        <v>234</v>
      </c>
      <c r="C639" s="177"/>
      <c r="D639" s="47" t="s">
        <v>20</v>
      </c>
      <c r="E639" s="47" t="s">
        <v>277</v>
      </c>
      <c r="F639" s="48">
        <v>37</v>
      </c>
      <c r="G639" s="48">
        <v>1</v>
      </c>
      <c r="H639" s="130" t="s">
        <v>843</v>
      </c>
      <c r="I639" s="49" t="s">
        <v>50</v>
      </c>
      <c r="J639" s="46" t="s">
        <v>761</v>
      </c>
      <c r="K639" s="3"/>
    </row>
    <row r="640" spans="1:11" ht="51" customHeight="1">
      <c r="A640" s="47">
        <v>223</v>
      </c>
      <c r="B640" s="177" t="s">
        <v>378</v>
      </c>
      <c r="C640" s="177"/>
      <c r="D640" s="47" t="s">
        <v>20</v>
      </c>
      <c r="E640" s="47" t="s">
        <v>333</v>
      </c>
      <c r="F640" s="48">
        <v>37</v>
      </c>
      <c r="G640" s="48">
        <v>2</v>
      </c>
      <c r="H640" s="130" t="s">
        <v>843</v>
      </c>
      <c r="I640" s="47">
        <v>1</v>
      </c>
      <c r="J640" s="47" t="s">
        <v>716</v>
      </c>
      <c r="K640" s="3"/>
    </row>
    <row r="641" spans="1:11" ht="51" customHeight="1">
      <c r="A641" s="47">
        <v>224</v>
      </c>
      <c r="B641" s="177" t="s">
        <v>379</v>
      </c>
      <c r="C641" s="177"/>
      <c r="D641" s="47" t="s">
        <v>20</v>
      </c>
      <c r="E641" s="47" t="s">
        <v>333</v>
      </c>
      <c r="F641" s="48">
        <v>37</v>
      </c>
      <c r="G641" s="48">
        <v>1</v>
      </c>
      <c r="H641" s="130" t="s">
        <v>843</v>
      </c>
      <c r="I641" s="49" t="s">
        <v>50</v>
      </c>
      <c r="J641" s="46" t="s">
        <v>761</v>
      </c>
      <c r="K641" s="3"/>
    </row>
    <row r="642" spans="1:11" ht="51" customHeight="1">
      <c r="A642" s="47">
        <v>225</v>
      </c>
      <c r="B642" s="177" t="s">
        <v>235</v>
      </c>
      <c r="C642" s="177"/>
      <c r="D642" s="47" t="s">
        <v>20</v>
      </c>
      <c r="E642" s="47" t="s">
        <v>145</v>
      </c>
      <c r="F642" s="48">
        <v>37</v>
      </c>
      <c r="G642" s="48">
        <v>1</v>
      </c>
      <c r="H642" s="130" t="s">
        <v>843</v>
      </c>
      <c r="I642" s="49" t="s">
        <v>50</v>
      </c>
      <c r="J642" s="46" t="s">
        <v>761</v>
      </c>
      <c r="K642" s="9"/>
    </row>
    <row r="643" spans="1:11" ht="39" customHeight="1">
      <c r="A643" s="47">
        <v>226</v>
      </c>
      <c r="B643" s="177" t="s">
        <v>380</v>
      </c>
      <c r="C643" s="177"/>
      <c r="D643" s="47" t="s">
        <v>20</v>
      </c>
      <c r="E643" s="47" t="s">
        <v>333</v>
      </c>
      <c r="F643" s="48">
        <v>37</v>
      </c>
      <c r="G643" s="48">
        <v>1</v>
      </c>
      <c r="H643" s="130" t="s">
        <v>843</v>
      </c>
      <c r="I643" s="49" t="s">
        <v>50</v>
      </c>
      <c r="J643" s="47" t="s">
        <v>668</v>
      </c>
      <c r="K643" s="3"/>
    </row>
    <row r="644" spans="1:11" ht="51" customHeight="1">
      <c r="A644" s="47">
        <v>227</v>
      </c>
      <c r="B644" s="177" t="s">
        <v>236</v>
      </c>
      <c r="C644" s="177"/>
      <c r="D644" s="47" t="s">
        <v>120</v>
      </c>
      <c r="E644" s="47" t="s">
        <v>377</v>
      </c>
      <c r="F644" s="48">
        <v>37</v>
      </c>
      <c r="G644" s="48">
        <v>1</v>
      </c>
      <c r="H644" s="130" t="s">
        <v>843</v>
      </c>
      <c r="I644" s="49" t="s">
        <v>50</v>
      </c>
      <c r="J644" s="46" t="s">
        <v>761</v>
      </c>
      <c r="K644" s="3"/>
    </row>
    <row r="645" spans="1:11" ht="51" customHeight="1">
      <c r="A645" s="47">
        <v>228</v>
      </c>
      <c r="B645" s="177" t="s">
        <v>237</v>
      </c>
      <c r="C645" s="177"/>
      <c r="D645" s="47" t="s">
        <v>120</v>
      </c>
      <c r="E645" s="47" t="s">
        <v>373</v>
      </c>
      <c r="F645" s="48">
        <v>37</v>
      </c>
      <c r="G645" s="48">
        <v>1</v>
      </c>
      <c r="H645" s="130" t="s">
        <v>843</v>
      </c>
      <c r="I645" s="49" t="s">
        <v>50</v>
      </c>
      <c r="J645" s="46" t="s">
        <v>761</v>
      </c>
      <c r="K645" s="3"/>
    </row>
    <row r="646" spans="1:11" ht="39" customHeight="1">
      <c r="A646" s="47">
        <v>229</v>
      </c>
      <c r="B646" s="177" t="s">
        <v>316</v>
      </c>
      <c r="C646" s="177"/>
      <c r="D646" s="47" t="s">
        <v>120</v>
      </c>
      <c r="E646" s="47" t="s">
        <v>314</v>
      </c>
      <c r="F646" s="48">
        <v>25</v>
      </c>
      <c r="G646" s="48">
        <v>1</v>
      </c>
      <c r="H646" s="130" t="s">
        <v>843</v>
      </c>
      <c r="I646" s="49" t="s">
        <v>50</v>
      </c>
      <c r="J646" s="47" t="s">
        <v>715</v>
      </c>
      <c r="K646" s="3"/>
    </row>
    <row r="647" spans="1:11" ht="51" customHeight="1">
      <c r="A647" s="47">
        <v>230</v>
      </c>
      <c r="B647" s="177" t="s">
        <v>239</v>
      </c>
      <c r="C647" s="177"/>
      <c r="D647" s="47" t="s">
        <v>24</v>
      </c>
      <c r="E647" s="47" t="s">
        <v>377</v>
      </c>
      <c r="F647" s="48">
        <v>37</v>
      </c>
      <c r="G647" s="48">
        <v>1</v>
      </c>
      <c r="H647" s="130" t="s">
        <v>843</v>
      </c>
      <c r="I647" s="49" t="s">
        <v>50</v>
      </c>
      <c r="J647" s="46" t="s">
        <v>761</v>
      </c>
      <c r="K647" s="3"/>
    </row>
    <row r="648" spans="1:11" ht="51" customHeight="1">
      <c r="A648" s="47">
        <v>231</v>
      </c>
      <c r="B648" s="177" t="s">
        <v>28</v>
      </c>
      <c r="C648" s="177"/>
      <c r="D648" s="47" t="s">
        <v>29</v>
      </c>
      <c r="E648" s="47" t="s">
        <v>238</v>
      </c>
      <c r="F648" s="48">
        <v>37</v>
      </c>
      <c r="G648" s="48">
        <v>1</v>
      </c>
      <c r="H648" s="130" t="s">
        <v>843</v>
      </c>
      <c r="I648" s="49" t="s">
        <v>50</v>
      </c>
      <c r="J648" s="46" t="s">
        <v>761</v>
      </c>
      <c r="K648" s="3"/>
    </row>
    <row r="649" spans="1:11" ht="51" customHeight="1">
      <c r="A649" s="47">
        <v>232</v>
      </c>
      <c r="B649" s="177" t="s">
        <v>240</v>
      </c>
      <c r="C649" s="177"/>
      <c r="D649" s="47" t="s">
        <v>29</v>
      </c>
      <c r="E649" s="47" t="s">
        <v>377</v>
      </c>
      <c r="F649" s="48">
        <v>37</v>
      </c>
      <c r="G649" s="48">
        <v>1</v>
      </c>
      <c r="H649" s="130" t="s">
        <v>843</v>
      </c>
      <c r="I649" s="49" t="s">
        <v>50</v>
      </c>
      <c r="J649" s="46" t="s">
        <v>761</v>
      </c>
      <c r="K649" s="3"/>
    </row>
    <row r="650" spans="1:11" ht="51" customHeight="1">
      <c r="A650" s="47">
        <v>233</v>
      </c>
      <c r="B650" s="177" t="s">
        <v>381</v>
      </c>
      <c r="C650" s="177"/>
      <c r="D650" s="47" t="s">
        <v>29</v>
      </c>
      <c r="E650" s="47" t="s">
        <v>377</v>
      </c>
      <c r="F650" s="48">
        <v>37</v>
      </c>
      <c r="G650" s="48">
        <v>1</v>
      </c>
      <c r="H650" s="130" t="s">
        <v>843</v>
      </c>
      <c r="I650" s="49" t="s">
        <v>50</v>
      </c>
      <c r="J650" s="46" t="s">
        <v>761</v>
      </c>
      <c r="K650" s="3"/>
    </row>
    <row r="651" spans="1:11" ht="39" customHeight="1">
      <c r="A651" s="47">
        <v>234</v>
      </c>
      <c r="B651" s="177" t="s">
        <v>241</v>
      </c>
      <c r="C651" s="177"/>
      <c r="D651" s="47" t="s">
        <v>33</v>
      </c>
      <c r="E651" s="47" t="s">
        <v>371</v>
      </c>
      <c r="F651" s="48">
        <v>37</v>
      </c>
      <c r="G651" s="48">
        <v>1</v>
      </c>
      <c r="H651" s="130" t="s">
        <v>843</v>
      </c>
      <c r="I651" s="49">
        <v>25</v>
      </c>
      <c r="J651" s="47" t="s">
        <v>730</v>
      </c>
      <c r="K651" s="3"/>
    </row>
    <row r="652" spans="1:11" ht="51" customHeight="1">
      <c r="A652" s="47">
        <v>235</v>
      </c>
      <c r="B652" s="177" t="s">
        <v>225</v>
      </c>
      <c r="C652" s="177"/>
      <c r="D652" s="47" t="s">
        <v>33</v>
      </c>
      <c r="E652" s="47" t="s">
        <v>371</v>
      </c>
      <c r="F652" s="48">
        <v>37</v>
      </c>
      <c r="G652" s="48">
        <v>1</v>
      </c>
      <c r="H652" s="130" t="s">
        <v>843</v>
      </c>
      <c r="I652" s="49" t="s">
        <v>50</v>
      </c>
      <c r="J652" s="46" t="s">
        <v>761</v>
      </c>
      <c r="K652" s="3"/>
    </row>
    <row r="653" spans="1:11" ht="51" customHeight="1">
      <c r="A653" s="47">
        <v>236</v>
      </c>
      <c r="B653" s="177" t="s">
        <v>242</v>
      </c>
      <c r="C653" s="177"/>
      <c r="D653" s="47" t="s">
        <v>33</v>
      </c>
      <c r="E653" s="47" t="s">
        <v>371</v>
      </c>
      <c r="F653" s="48">
        <v>37</v>
      </c>
      <c r="G653" s="48">
        <v>1</v>
      </c>
      <c r="H653" s="130" t="s">
        <v>843</v>
      </c>
      <c r="I653" s="49" t="s">
        <v>50</v>
      </c>
      <c r="J653" s="46" t="s">
        <v>761</v>
      </c>
      <c r="K653" s="3"/>
    </row>
    <row r="654" spans="1:11" ht="40.5" customHeight="1">
      <c r="A654" s="47">
        <v>237</v>
      </c>
      <c r="B654" s="205" t="s">
        <v>391</v>
      </c>
      <c r="C654" s="205"/>
      <c r="D654" s="47" t="s">
        <v>285</v>
      </c>
      <c r="E654" s="47" t="s">
        <v>333</v>
      </c>
      <c r="F654" s="48">
        <v>37</v>
      </c>
      <c r="G654" s="48">
        <v>1</v>
      </c>
      <c r="H654" s="130" t="s">
        <v>843</v>
      </c>
      <c r="I654" s="49">
        <v>24</v>
      </c>
      <c r="J654" s="47" t="s">
        <v>672</v>
      </c>
      <c r="K654" s="3"/>
    </row>
    <row r="655" spans="1:11" ht="51" customHeight="1">
      <c r="A655" s="47">
        <v>238</v>
      </c>
      <c r="B655" s="205" t="s">
        <v>392</v>
      </c>
      <c r="C655" s="205"/>
      <c r="D655" s="47" t="s">
        <v>285</v>
      </c>
      <c r="E655" s="47" t="s">
        <v>333</v>
      </c>
      <c r="F655" s="48">
        <v>37</v>
      </c>
      <c r="G655" s="48">
        <v>1</v>
      </c>
      <c r="H655" s="130" t="s">
        <v>843</v>
      </c>
      <c r="I655" s="49" t="s">
        <v>50</v>
      </c>
      <c r="J655" s="46" t="s">
        <v>761</v>
      </c>
      <c r="K655" s="3"/>
    </row>
    <row r="656" spans="1:11" ht="39" customHeight="1">
      <c r="A656" s="47">
        <v>239</v>
      </c>
      <c r="B656" s="205" t="s">
        <v>394</v>
      </c>
      <c r="C656" s="205"/>
      <c r="D656" s="47" t="s">
        <v>285</v>
      </c>
      <c r="E656" s="47" t="s">
        <v>333</v>
      </c>
      <c r="F656" s="48">
        <v>37</v>
      </c>
      <c r="G656" s="48">
        <v>1</v>
      </c>
      <c r="H656" s="130" t="s">
        <v>843</v>
      </c>
      <c r="I656" s="49">
        <v>24</v>
      </c>
      <c r="J656" s="47" t="s">
        <v>672</v>
      </c>
      <c r="K656" s="3"/>
    </row>
    <row r="657" spans="1:11" ht="39" customHeight="1">
      <c r="A657" s="47">
        <v>240</v>
      </c>
      <c r="B657" s="205" t="s">
        <v>393</v>
      </c>
      <c r="C657" s="254"/>
      <c r="D657" s="47" t="s">
        <v>285</v>
      </c>
      <c r="E657" s="47" t="s">
        <v>333</v>
      </c>
      <c r="F657" s="48">
        <v>37</v>
      </c>
      <c r="G657" s="48">
        <v>1</v>
      </c>
      <c r="H657" s="130" t="s">
        <v>843</v>
      </c>
      <c r="I657" s="49">
        <v>25</v>
      </c>
      <c r="J657" s="47" t="s">
        <v>759</v>
      </c>
      <c r="K657" s="3"/>
    </row>
    <row r="658" spans="1:11" ht="51" customHeight="1">
      <c r="A658" s="47">
        <v>241</v>
      </c>
      <c r="B658" s="205" t="s">
        <v>395</v>
      </c>
      <c r="C658" s="254"/>
      <c r="D658" s="47" t="s">
        <v>285</v>
      </c>
      <c r="E658" s="47" t="s">
        <v>333</v>
      </c>
      <c r="F658" s="48">
        <v>37</v>
      </c>
      <c r="G658" s="48">
        <v>1</v>
      </c>
      <c r="H658" s="130" t="s">
        <v>843</v>
      </c>
      <c r="I658" s="49" t="s">
        <v>50</v>
      </c>
      <c r="J658" s="46" t="s">
        <v>761</v>
      </c>
      <c r="K658" s="3"/>
    </row>
    <row r="659" spans="1:11" ht="51" customHeight="1">
      <c r="A659" s="47">
        <v>242</v>
      </c>
      <c r="B659" s="205" t="s">
        <v>396</v>
      </c>
      <c r="C659" s="205"/>
      <c r="D659" s="47" t="s">
        <v>397</v>
      </c>
      <c r="E659" s="47" t="s">
        <v>377</v>
      </c>
      <c r="F659" s="48">
        <v>37</v>
      </c>
      <c r="G659" s="48">
        <v>1</v>
      </c>
      <c r="H659" s="130" t="s">
        <v>843</v>
      </c>
      <c r="I659" s="49">
        <v>24</v>
      </c>
      <c r="J659" s="47" t="s">
        <v>672</v>
      </c>
      <c r="K659" s="3"/>
    </row>
    <row r="660" spans="1:11" ht="51" customHeight="1">
      <c r="A660" s="47">
        <v>243</v>
      </c>
      <c r="B660" s="205" t="s">
        <v>398</v>
      </c>
      <c r="C660" s="205"/>
      <c r="D660" s="47" t="s">
        <v>397</v>
      </c>
      <c r="E660" s="47" t="s">
        <v>377</v>
      </c>
      <c r="F660" s="48">
        <v>37</v>
      </c>
      <c r="G660" s="48">
        <v>1</v>
      </c>
      <c r="H660" s="130" t="s">
        <v>843</v>
      </c>
      <c r="I660" s="49" t="s">
        <v>50</v>
      </c>
      <c r="J660" s="46" t="s">
        <v>761</v>
      </c>
      <c r="K660" s="3"/>
    </row>
    <row r="661" spans="1:11" ht="51" customHeight="1">
      <c r="A661" s="47">
        <v>244</v>
      </c>
      <c r="B661" s="178" t="s">
        <v>491</v>
      </c>
      <c r="C661" s="179"/>
      <c r="D661" s="47" t="s">
        <v>492</v>
      </c>
      <c r="E661" s="47" t="s">
        <v>377</v>
      </c>
      <c r="F661" s="48">
        <v>37</v>
      </c>
      <c r="G661" s="48">
        <v>1</v>
      </c>
      <c r="H661" s="130" t="s">
        <v>843</v>
      </c>
      <c r="I661" s="49" t="s">
        <v>50</v>
      </c>
      <c r="J661" s="47" t="s">
        <v>668</v>
      </c>
      <c r="K661" s="3"/>
    </row>
    <row r="662" spans="1:11" ht="63" customHeight="1">
      <c r="A662" s="47">
        <v>245</v>
      </c>
      <c r="B662" s="178" t="s">
        <v>493</v>
      </c>
      <c r="C662" s="179"/>
      <c r="D662" s="47" t="s">
        <v>59</v>
      </c>
      <c r="E662" s="47" t="s">
        <v>494</v>
      </c>
      <c r="F662" s="48">
        <v>37</v>
      </c>
      <c r="G662" s="48">
        <v>2</v>
      </c>
      <c r="H662" s="129" t="s">
        <v>842</v>
      </c>
      <c r="I662" s="49">
        <v>24.7</v>
      </c>
      <c r="J662" s="47" t="s">
        <v>668</v>
      </c>
      <c r="K662" s="3"/>
    </row>
    <row r="663" spans="1:11" ht="62.25" customHeight="1">
      <c r="A663" s="47">
        <v>246</v>
      </c>
      <c r="B663" s="178" t="s">
        <v>495</v>
      </c>
      <c r="C663" s="179"/>
      <c r="D663" s="47" t="s">
        <v>59</v>
      </c>
      <c r="E663" s="47" t="s">
        <v>494</v>
      </c>
      <c r="F663" s="48">
        <v>37</v>
      </c>
      <c r="G663" s="48">
        <v>1</v>
      </c>
      <c r="H663" s="130" t="s">
        <v>843</v>
      </c>
      <c r="I663" s="49" t="s">
        <v>50</v>
      </c>
      <c r="J663" s="47" t="s">
        <v>668</v>
      </c>
      <c r="K663" s="3"/>
    </row>
    <row r="664" spans="1:11" ht="39" customHeight="1">
      <c r="A664" s="47">
        <v>247</v>
      </c>
      <c r="B664" s="178" t="s">
        <v>496</v>
      </c>
      <c r="C664" s="179"/>
      <c r="D664" s="47" t="s">
        <v>59</v>
      </c>
      <c r="E664" s="47" t="s">
        <v>371</v>
      </c>
      <c r="F664" s="48">
        <v>37</v>
      </c>
      <c r="G664" s="48">
        <v>1</v>
      </c>
      <c r="H664" s="130" t="s">
        <v>843</v>
      </c>
      <c r="I664" s="49">
        <v>25</v>
      </c>
      <c r="J664" s="47" t="s">
        <v>730</v>
      </c>
      <c r="K664" s="3"/>
    </row>
    <row r="665" spans="1:11" ht="51" customHeight="1">
      <c r="A665" s="47">
        <v>248</v>
      </c>
      <c r="B665" s="178" t="s">
        <v>497</v>
      </c>
      <c r="C665" s="179"/>
      <c r="D665" s="47" t="s">
        <v>285</v>
      </c>
      <c r="E665" s="47" t="s">
        <v>313</v>
      </c>
      <c r="F665" s="48">
        <v>37</v>
      </c>
      <c r="G665" s="48">
        <v>1</v>
      </c>
      <c r="H665" s="130" t="s">
        <v>843</v>
      </c>
      <c r="I665" s="49" t="s">
        <v>50</v>
      </c>
      <c r="J665" s="47" t="s">
        <v>760</v>
      </c>
      <c r="K665" s="3"/>
    </row>
    <row r="666" spans="1:11" ht="51" customHeight="1">
      <c r="A666" s="47">
        <v>249</v>
      </c>
      <c r="B666" s="178" t="s">
        <v>498</v>
      </c>
      <c r="C666" s="179"/>
      <c r="D666" s="47" t="s">
        <v>285</v>
      </c>
      <c r="E666" s="47" t="s">
        <v>333</v>
      </c>
      <c r="F666" s="48">
        <v>37</v>
      </c>
      <c r="G666" s="48">
        <v>1</v>
      </c>
      <c r="H666" s="130" t="s">
        <v>843</v>
      </c>
      <c r="I666" s="49" t="s">
        <v>50</v>
      </c>
      <c r="J666" s="46" t="s">
        <v>761</v>
      </c>
      <c r="K666" s="3"/>
    </row>
    <row r="667" spans="1:11" ht="51" customHeight="1">
      <c r="A667" s="47">
        <v>250</v>
      </c>
      <c r="B667" s="178" t="s">
        <v>499</v>
      </c>
      <c r="C667" s="179"/>
      <c r="D667" s="47" t="s">
        <v>29</v>
      </c>
      <c r="E667" s="47" t="s">
        <v>377</v>
      </c>
      <c r="F667" s="48">
        <v>37</v>
      </c>
      <c r="G667" s="48">
        <v>1</v>
      </c>
      <c r="H667" s="130" t="s">
        <v>843</v>
      </c>
      <c r="I667" s="49" t="s">
        <v>50</v>
      </c>
      <c r="J667" s="47" t="s">
        <v>668</v>
      </c>
      <c r="K667" s="3"/>
    </row>
    <row r="668" spans="1:11" ht="51" customHeight="1">
      <c r="A668" s="47">
        <v>251</v>
      </c>
      <c r="B668" s="178" t="s">
        <v>500</v>
      </c>
      <c r="C668" s="179"/>
      <c r="D668" s="47" t="s">
        <v>501</v>
      </c>
      <c r="E668" s="47" t="s">
        <v>313</v>
      </c>
      <c r="F668" s="48">
        <v>37</v>
      </c>
      <c r="G668" s="48">
        <v>1</v>
      </c>
      <c r="H668" s="130" t="s">
        <v>843</v>
      </c>
      <c r="I668" s="49" t="s">
        <v>50</v>
      </c>
      <c r="J668" s="46" t="s">
        <v>761</v>
      </c>
      <c r="K668" s="3"/>
    </row>
    <row r="669" spans="1:11" ht="75" customHeight="1">
      <c r="A669" s="47">
        <v>252</v>
      </c>
      <c r="B669" s="178" t="s">
        <v>502</v>
      </c>
      <c r="C669" s="179"/>
      <c r="D669" s="47" t="s">
        <v>501</v>
      </c>
      <c r="E669" s="47" t="s">
        <v>313</v>
      </c>
      <c r="F669" s="48">
        <v>37</v>
      </c>
      <c r="G669" s="48">
        <v>1</v>
      </c>
      <c r="H669" s="130" t="s">
        <v>843</v>
      </c>
      <c r="I669" s="49" t="s">
        <v>50</v>
      </c>
      <c r="J669" s="47" t="s">
        <v>717</v>
      </c>
      <c r="K669" s="3"/>
    </row>
    <row r="670" spans="1:11" ht="63" customHeight="1">
      <c r="A670" s="47">
        <v>253</v>
      </c>
      <c r="B670" s="178" t="s">
        <v>503</v>
      </c>
      <c r="C670" s="179"/>
      <c r="D670" s="47" t="s">
        <v>501</v>
      </c>
      <c r="E670" s="47" t="s">
        <v>313</v>
      </c>
      <c r="F670" s="48">
        <v>37</v>
      </c>
      <c r="G670" s="48">
        <v>1</v>
      </c>
      <c r="H670" s="130" t="s">
        <v>843</v>
      </c>
      <c r="I670" s="49" t="s">
        <v>50</v>
      </c>
      <c r="J670" s="47" t="s">
        <v>718</v>
      </c>
      <c r="K670" s="3"/>
    </row>
    <row r="671" spans="1:11" ht="51" customHeight="1">
      <c r="A671" s="47">
        <v>254</v>
      </c>
      <c r="B671" s="178" t="s">
        <v>504</v>
      </c>
      <c r="C671" s="179"/>
      <c r="D671" s="47" t="s">
        <v>501</v>
      </c>
      <c r="E671" s="47" t="s">
        <v>313</v>
      </c>
      <c r="F671" s="48">
        <v>37</v>
      </c>
      <c r="G671" s="48">
        <v>1</v>
      </c>
      <c r="H671" s="130" t="s">
        <v>843</v>
      </c>
      <c r="I671" s="49" t="s">
        <v>50</v>
      </c>
      <c r="J671" s="46" t="s">
        <v>761</v>
      </c>
      <c r="K671" s="233"/>
    </row>
    <row r="672" spans="1:11" ht="51" customHeight="1">
      <c r="A672" s="47">
        <v>255</v>
      </c>
      <c r="B672" s="178" t="s">
        <v>505</v>
      </c>
      <c r="C672" s="179"/>
      <c r="D672" s="47" t="s">
        <v>501</v>
      </c>
      <c r="E672" s="47" t="s">
        <v>313</v>
      </c>
      <c r="F672" s="48">
        <v>37</v>
      </c>
      <c r="G672" s="48">
        <v>1</v>
      </c>
      <c r="H672" s="130" t="s">
        <v>843</v>
      </c>
      <c r="I672" s="49" t="s">
        <v>50</v>
      </c>
      <c r="J672" s="46" t="s">
        <v>761</v>
      </c>
      <c r="K672" s="233"/>
    </row>
    <row r="673" spans="1:11" ht="51" customHeight="1">
      <c r="A673" s="47">
        <v>256</v>
      </c>
      <c r="B673" s="178" t="s">
        <v>506</v>
      </c>
      <c r="C673" s="179"/>
      <c r="D673" s="47" t="s">
        <v>426</v>
      </c>
      <c r="E673" s="47" t="s">
        <v>313</v>
      </c>
      <c r="F673" s="48">
        <v>37</v>
      </c>
      <c r="G673" s="48">
        <v>1</v>
      </c>
      <c r="H673" s="130" t="s">
        <v>843</v>
      </c>
      <c r="I673" s="49" t="s">
        <v>50</v>
      </c>
      <c r="J673" s="46" t="s">
        <v>761</v>
      </c>
      <c r="K673" s="233"/>
    </row>
    <row r="674" spans="1:11" ht="51" customHeight="1">
      <c r="A674" s="47">
        <v>257</v>
      </c>
      <c r="B674" s="178" t="s">
        <v>507</v>
      </c>
      <c r="C674" s="179"/>
      <c r="D674" s="47" t="s">
        <v>426</v>
      </c>
      <c r="E674" s="47" t="s">
        <v>377</v>
      </c>
      <c r="F674" s="48">
        <v>37</v>
      </c>
      <c r="G674" s="48">
        <v>1</v>
      </c>
      <c r="H674" s="130" t="s">
        <v>843</v>
      </c>
      <c r="I674" s="49" t="s">
        <v>50</v>
      </c>
      <c r="J674" s="46" t="s">
        <v>761</v>
      </c>
      <c r="K674" s="233"/>
    </row>
    <row r="675" spans="1:11" ht="15">
      <c r="A675" s="201" t="s">
        <v>43</v>
      </c>
      <c r="B675" s="201"/>
      <c r="C675" s="201"/>
      <c r="D675" s="201"/>
      <c r="E675" s="201"/>
      <c r="F675" s="53">
        <v>1866</v>
      </c>
      <c r="G675" s="53"/>
      <c r="H675" s="187"/>
      <c r="I675" s="49">
        <v>237.7</v>
      </c>
      <c r="J675" s="180"/>
      <c r="K675" s="233"/>
    </row>
    <row r="676" spans="1:11" ht="15" customHeight="1">
      <c r="A676" s="201" t="s">
        <v>79</v>
      </c>
      <c r="B676" s="201"/>
      <c r="C676" s="201"/>
      <c r="D676" s="201"/>
      <c r="E676" s="201"/>
      <c r="F676" s="53"/>
      <c r="G676" s="53"/>
      <c r="H676" s="188"/>
      <c r="I676" s="49"/>
      <c r="J676" s="181"/>
      <c r="K676" s="3"/>
    </row>
    <row r="677" spans="1:11" ht="15" customHeight="1">
      <c r="A677" s="237" t="s">
        <v>546</v>
      </c>
      <c r="B677" s="237"/>
      <c r="C677" s="237"/>
      <c r="D677" s="237"/>
      <c r="E677" s="237"/>
      <c r="F677" s="57">
        <f>F626+F627+F628+F629+F630+F631+F632+F633+F634+F635+F636+F637+F638+F639+F640+F641+F642+F643+F644+F645+F646+F647+F648+F649+F650+F651+F652+F653+F654+F655+F656+F657+F658+F659+F660+F661+F662+F663+F664+F665+F666+F667+F668+F669+F670+F671+F672+F673+F674</f>
        <v>1866</v>
      </c>
      <c r="G677" s="57"/>
      <c r="H677" s="188"/>
      <c r="I677" s="58">
        <v>212</v>
      </c>
      <c r="J677" s="181"/>
      <c r="K677" s="233"/>
    </row>
    <row r="678" spans="1:11" ht="15" customHeight="1">
      <c r="A678" s="190" t="s">
        <v>537</v>
      </c>
      <c r="B678" s="191"/>
      <c r="C678" s="191"/>
      <c r="D678" s="191"/>
      <c r="E678" s="192"/>
      <c r="F678" s="53"/>
      <c r="G678" s="53"/>
      <c r="H678" s="189"/>
      <c r="I678" s="49">
        <v>25.7</v>
      </c>
      <c r="J678" s="182"/>
      <c r="K678" s="233"/>
    </row>
    <row r="679" spans="1:11" ht="15" customHeight="1">
      <c r="A679" s="239" t="s">
        <v>216</v>
      </c>
      <c r="B679" s="240"/>
      <c r="C679" s="240"/>
      <c r="D679" s="240"/>
      <c r="E679" s="240"/>
      <c r="F679" s="240"/>
      <c r="G679" s="240"/>
      <c r="H679" s="240"/>
      <c r="I679" s="240"/>
      <c r="J679" s="241"/>
      <c r="K679" s="233"/>
    </row>
    <row r="680" spans="1:11" ht="15" customHeight="1">
      <c r="A680" s="202" t="s">
        <v>243</v>
      </c>
      <c r="B680" s="203"/>
      <c r="C680" s="203"/>
      <c r="D680" s="203"/>
      <c r="E680" s="203"/>
      <c r="F680" s="203"/>
      <c r="G680" s="203"/>
      <c r="H680" s="203"/>
      <c r="I680" s="203"/>
      <c r="J680" s="204"/>
      <c r="K680" s="233"/>
    </row>
    <row r="681" spans="1:11" ht="27" customHeight="1">
      <c r="A681" s="46">
        <v>258</v>
      </c>
      <c r="B681" s="243" t="s">
        <v>382</v>
      </c>
      <c r="C681" s="243"/>
      <c r="D681" s="46" t="s">
        <v>9</v>
      </c>
      <c r="E681" s="210" t="s">
        <v>386</v>
      </c>
      <c r="F681" s="95">
        <v>407</v>
      </c>
      <c r="G681" s="95">
        <v>1</v>
      </c>
      <c r="H681" s="187" t="s">
        <v>843</v>
      </c>
      <c r="I681" s="96">
        <v>1.1</v>
      </c>
      <c r="J681" s="129" t="s">
        <v>871</v>
      </c>
      <c r="K681" s="3"/>
    </row>
    <row r="682" spans="1:11" ht="15" customHeight="1">
      <c r="A682" s="196">
        <v>259</v>
      </c>
      <c r="B682" s="244" t="s">
        <v>244</v>
      </c>
      <c r="C682" s="245"/>
      <c r="D682" s="253" t="s">
        <v>9</v>
      </c>
      <c r="E682" s="211"/>
      <c r="F682" s="97"/>
      <c r="G682" s="97"/>
      <c r="H682" s="188"/>
      <c r="I682" s="210">
        <v>1</v>
      </c>
      <c r="J682" s="180" t="s">
        <v>871</v>
      </c>
      <c r="K682" s="3"/>
    </row>
    <row r="683" spans="1:11" ht="15" customHeight="1">
      <c r="A683" s="196"/>
      <c r="B683" s="250" t="s">
        <v>383</v>
      </c>
      <c r="C683" s="251"/>
      <c r="D683" s="253"/>
      <c r="E683" s="211"/>
      <c r="F683" s="97"/>
      <c r="G683" s="97"/>
      <c r="H683" s="98"/>
      <c r="I683" s="211"/>
      <c r="J683" s="181"/>
      <c r="K683" s="3"/>
    </row>
    <row r="684" spans="1:11" ht="15">
      <c r="A684" s="196"/>
      <c r="B684" s="225" t="s">
        <v>245</v>
      </c>
      <c r="C684" s="226"/>
      <c r="D684" s="253"/>
      <c r="E684" s="211"/>
      <c r="F684" s="97"/>
      <c r="G684" s="97"/>
      <c r="H684" s="98"/>
      <c r="I684" s="212"/>
      <c r="J684" s="182"/>
      <c r="K684" s="3"/>
    </row>
    <row r="685" spans="1:11" ht="60" customHeight="1">
      <c r="A685" s="47">
        <v>260</v>
      </c>
      <c r="B685" s="242" t="s">
        <v>246</v>
      </c>
      <c r="C685" s="242"/>
      <c r="D685" s="47" t="s">
        <v>18</v>
      </c>
      <c r="E685" s="99"/>
      <c r="F685" s="97"/>
      <c r="G685" s="97"/>
      <c r="H685" s="98"/>
      <c r="I685" s="100" t="s">
        <v>50</v>
      </c>
      <c r="J685" s="134" t="s">
        <v>872</v>
      </c>
      <c r="K685" s="3"/>
    </row>
    <row r="686" spans="1:11" ht="27" customHeight="1">
      <c r="A686" s="47">
        <v>261</v>
      </c>
      <c r="B686" s="177" t="s">
        <v>247</v>
      </c>
      <c r="C686" s="177"/>
      <c r="D686" s="47" t="s">
        <v>18</v>
      </c>
      <c r="E686" s="99"/>
      <c r="F686" s="97"/>
      <c r="G686" s="97"/>
      <c r="H686" s="98"/>
      <c r="I686" s="96">
        <v>2.8</v>
      </c>
      <c r="J686" s="134" t="s">
        <v>871</v>
      </c>
      <c r="K686" s="3"/>
    </row>
    <row r="687" spans="1:11" ht="27" customHeight="1">
      <c r="A687" s="47">
        <v>262</v>
      </c>
      <c r="B687" s="177" t="s">
        <v>384</v>
      </c>
      <c r="C687" s="177"/>
      <c r="D687" s="47" t="s">
        <v>18</v>
      </c>
      <c r="E687" s="99"/>
      <c r="F687" s="97"/>
      <c r="G687" s="97"/>
      <c r="H687" s="98"/>
      <c r="I687" s="96">
        <v>3.6</v>
      </c>
      <c r="J687" s="134" t="s">
        <v>871</v>
      </c>
      <c r="K687" s="3"/>
    </row>
    <row r="688" spans="1:11" ht="27" customHeight="1">
      <c r="A688" s="47">
        <v>263</v>
      </c>
      <c r="B688" s="177" t="s">
        <v>248</v>
      </c>
      <c r="C688" s="177"/>
      <c r="D688" s="47" t="s">
        <v>18</v>
      </c>
      <c r="E688" s="99"/>
      <c r="F688" s="97"/>
      <c r="G688" s="97"/>
      <c r="H688" s="98"/>
      <c r="I688" s="96">
        <v>1.8</v>
      </c>
      <c r="J688" s="134" t="s">
        <v>871</v>
      </c>
      <c r="K688" s="3"/>
    </row>
    <row r="689" spans="1:11" ht="39" customHeight="1">
      <c r="A689" s="47">
        <v>264</v>
      </c>
      <c r="B689" s="177" t="s">
        <v>249</v>
      </c>
      <c r="C689" s="177"/>
      <c r="D689" s="47" t="s">
        <v>18</v>
      </c>
      <c r="E689" s="101"/>
      <c r="F689" s="102"/>
      <c r="G689" s="102"/>
      <c r="H689" s="103"/>
      <c r="I689" s="100" t="s">
        <v>50</v>
      </c>
      <c r="J689" s="131" t="s">
        <v>721</v>
      </c>
      <c r="K689" s="233"/>
    </row>
    <row r="690" spans="1:11" ht="39" customHeight="1">
      <c r="A690" s="47">
        <v>265</v>
      </c>
      <c r="B690" s="177" t="s">
        <v>385</v>
      </c>
      <c r="C690" s="177"/>
      <c r="D690" s="47" t="s">
        <v>62</v>
      </c>
      <c r="E690" s="104"/>
      <c r="F690" s="95"/>
      <c r="G690" s="95"/>
      <c r="H690" s="105"/>
      <c r="I690" s="100" t="s">
        <v>50</v>
      </c>
      <c r="J690" s="133" t="s">
        <v>871</v>
      </c>
      <c r="K690" s="233"/>
    </row>
    <row r="691" spans="1:11" ht="39" customHeight="1">
      <c r="A691" s="47">
        <v>266</v>
      </c>
      <c r="B691" s="177" t="s">
        <v>250</v>
      </c>
      <c r="C691" s="177"/>
      <c r="D691" s="47" t="s">
        <v>62</v>
      </c>
      <c r="E691" s="99"/>
      <c r="F691" s="97"/>
      <c r="G691" s="97"/>
      <c r="H691" s="98"/>
      <c r="I691" s="100" t="s">
        <v>50</v>
      </c>
      <c r="J691" s="96" t="s">
        <v>722</v>
      </c>
      <c r="K691" s="3"/>
    </row>
    <row r="692" spans="1:11" ht="51" customHeight="1">
      <c r="A692" s="47">
        <v>267</v>
      </c>
      <c r="B692" s="177" t="s">
        <v>251</v>
      </c>
      <c r="C692" s="177"/>
      <c r="D692" s="47" t="s">
        <v>62</v>
      </c>
      <c r="E692" s="99"/>
      <c r="F692" s="97"/>
      <c r="G692" s="97"/>
      <c r="H692" s="98"/>
      <c r="I692" s="100" t="s">
        <v>50</v>
      </c>
      <c r="J692" s="96" t="s">
        <v>761</v>
      </c>
      <c r="K692" s="3"/>
    </row>
    <row r="693" spans="1:11" ht="51" customHeight="1">
      <c r="A693" s="193">
        <v>268</v>
      </c>
      <c r="B693" s="177" t="s">
        <v>252</v>
      </c>
      <c r="C693" s="177"/>
      <c r="D693" s="193" t="s">
        <v>20</v>
      </c>
      <c r="E693" s="99"/>
      <c r="F693" s="97"/>
      <c r="G693" s="97"/>
      <c r="H693" s="98"/>
      <c r="I693" s="96">
        <v>3.7</v>
      </c>
      <c r="J693" s="96" t="s">
        <v>762</v>
      </c>
      <c r="K693" s="233"/>
    </row>
    <row r="694" spans="1:11" ht="39" customHeight="1">
      <c r="A694" s="193"/>
      <c r="B694" s="177" t="s">
        <v>387</v>
      </c>
      <c r="C694" s="177"/>
      <c r="D694" s="193"/>
      <c r="E694" s="99"/>
      <c r="F694" s="97"/>
      <c r="G694" s="97"/>
      <c r="H694" s="98"/>
      <c r="I694" s="96">
        <v>0.8</v>
      </c>
      <c r="J694" s="132" t="s">
        <v>871</v>
      </c>
      <c r="K694" s="233"/>
    </row>
    <row r="695" spans="1:11" ht="39.75" customHeight="1">
      <c r="A695" s="47">
        <v>269</v>
      </c>
      <c r="B695" s="252" t="s">
        <v>253</v>
      </c>
      <c r="C695" s="252"/>
      <c r="D695" s="47" t="s">
        <v>22</v>
      </c>
      <c r="E695" s="99"/>
      <c r="F695" s="97"/>
      <c r="G695" s="97"/>
      <c r="H695" s="98"/>
      <c r="I695" s="100" t="s">
        <v>50</v>
      </c>
      <c r="J695" s="132" t="s">
        <v>871</v>
      </c>
      <c r="K695" s="233"/>
    </row>
    <row r="696" spans="1:11" ht="27" customHeight="1">
      <c r="A696" s="106">
        <v>270</v>
      </c>
      <c r="B696" s="239" t="s">
        <v>254</v>
      </c>
      <c r="C696" s="241"/>
      <c r="D696" s="76" t="s">
        <v>22</v>
      </c>
      <c r="E696" s="99"/>
      <c r="F696" s="97"/>
      <c r="G696" s="97"/>
      <c r="H696" s="98"/>
      <c r="I696" s="180">
        <v>0.3</v>
      </c>
      <c r="J696" s="180" t="s">
        <v>871</v>
      </c>
      <c r="K696" s="3"/>
    </row>
    <row r="697" spans="1:11" ht="15" customHeight="1">
      <c r="A697" s="196"/>
      <c r="B697" s="246" t="s">
        <v>255</v>
      </c>
      <c r="C697" s="247"/>
      <c r="D697" s="76" t="s">
        <v>120</v>
      </c>
      <c r="E697" s="99"/>
      <c r="F697" s="97"/>
      <c r="G697" s="97"/>
      <c r="H697" s="98"/>
      <c r="I697" s="181"/>
      <c r="J697" s="181"/>
      <c r="K697" s="3"/>
    </row>
    <row r="698" spans="1:11" ht="15" customHeight="1">
      <c r="A698" s="196"/>
      <c r="B698" s="246"/>
      <c r="C698" s="247"/>
      <c r="D698" s="107" t="s">
        <v>22</v>
      </c>
      <c r="E698" s="99"/>
      <c r="F698" s="97"/>
      <c r="G698" s="97"/>
      <c r="H698" s="98"/>
      <c r="I698" s="181"/>
      <c r="J698" s="181"/>
      <c r="K698" s="3"/>
    </row>
    <row r="699" spans="1:11" ht="15" customHeight="1">
      <c r="A699" s="196"/>
      <c r="B699" s="248"/>
      <c r="C699" s="249"/>
      <c r="D699" s="108" t="s">
        <v>29</v>
      </c>
      <c r="E699" s="99"/>
      <c r="F699" s="97"/>
      <c r="G699" s="97"/>
      <c r="H699" s="98"/>
      <c r="I699" s="182"/>
      <c r="J699" s="182"/>
      <c r="K699" s="3"/>
    </row>
    <row r="700" spans="1:11" ht="39" customHeight="1">
      <c r="A700" s="47">
        <v>271</v>
      </c>
      <c r="B700" s="242" t="s">
        <v>274</v>
      </c>
      <c r="C700" s="242"/>
      <c r="D700" s="46" t="s">
        <v>33</v>
      </c>
      <c r="E700" s="99"/>
      <c r="F700" s="97"/>
      <c r="G700" s="97"/>
      <c r="H700" s="98"/>
      <c r="I700" s="47">
        <v>8.4</v>
      </c>
      <c r="J700" s="47" t="s">
        <v>720</v>
      </c>
      <c r="K700" s="3"/>
    </row>
    <row r="701" spans="1:11" ht="27" customHeight="1">
      <c r="A701" s="47">
        <v>272</v>
      </c>
      <c r="B701" s="178" t="s">
        <v>396</v>
      </c>
      <c r="C701" s="179"/>
      <c r="D701" s="47" t="s">
        <v>397</v>
      </c>
      <c r="E701" s="99"/>
      <c r="F701" s="97"/>
      <c r="G701" s="97"/>
      <c r="H701" s="98"/>
      <c r="I701" s="98" t="s">
        <v>50</v>
      </c>
      <c r="J701" s="181" t="s">
        <v>719</v>
      </c>
      <c r="K701" s="3"/>
    </row>
    <row r="702" spans="1:11" ht="27" customHeight="1">
      <c r="A702" s="47">
        <v>273</v>
      </c>
      <c r="B702" s="178" t="s">
        <v>539</v>
      </c>
      <c r="C702" s="179"/>
      <c r="D702" s="47" t="s">
        <v>397</v>
      </c>
      <c r="E702" s="99"/>
      <c r="F702" s="97"/>
      <c r="G702" s="97"/>
      <c r="H702" s="98"/>
      <c r="I702" s="98"/>
      <c r="J702" s="181"/>
      <c r="K702" s="233"/>
    </row>
    <row r="703" spans="1:11" ht="27" customHeight="1">
      <c r="A703" s="47">
        <v>274</v>
      </c>
      <c r="B703" s="178" t="s">
        <v>540</v>
      </c>
      <c r="C703" s="179"/>
      <c r="D703" s="47" t="s">
        <v>397</v>
      </c>
      <c r="E703" s="99"/>
      <c r="F703" s="97"/>
      <c r="G703" s="97"/>
      <c r="H703" s="98"/>
      <c r="I703" s="98"/>
      <c r="J703" s="181"/>
      <c r="K703" s="233"/>
    </row>
    <row r="704" spans="1:11" ht="15">
      <c r="A704" s="47">
        <v>275</v>
      </c>
      <c r="B704" s="178" t="s">
        <v>541</v>
      </c>
      <c r="C704" s="179"/>
      <c r="D704" s="47" t="s">
        <v>397</v>
      </c>
      <c r="E704" s="99"/>
      <c r="F704" s="97"/>
      <c r="G704" s="97"/>
      <c r="H704" s="98"/>
      <c r="I704" s="98"/>
      <c r="J704" s="181"/>
      <c r="K704" s="233"/>
    </row>
    <row r="705" spans="1:11" ht="15" customHeight="1">
      <c r="A705" s="47">
        <v>276</v>
      </c>
      <c r="B705" s="178" t="s">
        <v>542</v>
      </c>
      <c r="C705" s="179"/>
      <c r="D705" s="47" t="s">
        <v>397</v>
      </c>
      <c r="E705" s="101"/>
      <c r="F705" s="102"/>
      <c r="G705" s="102"/>
      <c r="H705" s="103"/>
      <c r="I705" s="103"/>
      <c r="J705" s="182"/>
      <c r="K705" s="233"/>
    </row>
    <row r="706" spans="1:11" ht="15">
      <c r="A706" s="201" t="s">
        <v>43</v>
      </c>
      <c r="B706" s="201"/>
      <c r="C706" s="201"/>
      <c r="D706" s="201"/>
      <c r="E706" s="201"/>
      <c r="F706" s="53">
        <v>407</v>
      </c>
      <c r="G706" s="53"/>
      <c r="H706" s="187"/>
      <c r="I706" s="49">
        <v>23.5</v>
      </c>
      <c r="J706" s="180"/>
      <c r="K706" s="233"/>
    </row>
    <row r="707" spans="1:11" ht="15">
      <c r="A707" s="201" t="s">
        <v>79</v>
      </c>
      <c r="B707" s="201"/>
      <c r="C707" s="201"/>
      <c r="D707" s="201"/>
      <c r="E707" s="201"/>
      <c r="F707" s="53"/>
      <c r="G707" s="53"/>
      <c r="H707" s="188"/>
      <c r="I707" s="49"/>
      <c r="J707" s="181"/>
      <c r="K707" s="3"/>
    </row>
    <row r="708" spans="1:11" ht="15">
      <c r="A708" s="237" t="s">
        <v>546</v>
      </c>
      <c r="B708" s="237"/>
      <c r="C708" s="237"/>
      <c r="D708" s="237"/>
      <c r="E708" s="237"/>
      <c r="F708" s="57">
        <v>407</v>
      </c>
      <c r="G708" s="57"/>
      <c r="H708" s="188"/>
      <c r="I708" s="58"/>
      <c r="J708" s="181"/>
      <c r="K708" s="3"/>
    </row>
    <row r="709" spans="1:11" ht="15">
      <c r="A709" s="190" t="s">
        <v>537</v>
      </c>
      <c r="B709" s="191"/>
      <c r="C709" s="191"/>
      <c r="D709" s="191"/>
      <c r="E709" s="192"/>
      <c r="F709" s="53"/>
      <c r="G709" s="53"/>
      <c r="H709" s="189"/>
      <c r="I709" s="49">
        <f>SUM(I681:I705)</f>
        <v>23.5</v>
      </c>
      <c r="J709" s="182"/>
      <c r="K709" s="3"/>
    </row>
    <row r="710" spans="1:11" ht="15">
      <c r="A710" s="207"/>
      <c r="B710" s="208"/>
      <c r="C710" s="208"/>
      <c r="D710" s="208"/>
      <c r="E710" s="208"/>
      <c r="F710" s="208"/>
      <c r="G710" s="208"/>
      <c r="H710" s="208"/>
      <c r="I710" s="208"/>
      <c r="J710" s="209"/>
      <c r="K710" s="233"/>
    </row>
    <row r="711" spans="1:11" ht="15" customHeight="1">
      <c r="A711" s="202" t="s">
        <v>122</v>
      </c>
      <c r="B711" s="203"/>
      <c r="C711" s="203"/>
      <c r="D711" s="203"/>
      <c r="E711" s="203"/>
      <c r="F711" s="203"/>
      <c r="G711" s="203"/>
      <c r="H711" s="203"/>
      <c r="I711" s="203"/>
      <c r="J711" s="204"/>
      <c r="K711" s="233"/>
    </row>
    <row r="712" spans="1:11" ht="39" customHeight="1">
      <c r="A712" s="46">
        <v>277</v>
      </c>
      <c r="B712" s="194" t="s">
        <v>256</v>
      </c>
      <c r="C712" s="194"/>
      <c r="D712" s="46" t="s">
        <v>29</v>
      </c>
      <c r="E712" s="46" t="s">
        <v>388</v>
      </c>
      <c r="F712" s="59">
        <v>12.5</v>
      </c>
      <c r="G712" s="59">
        <v>1</v>
      </c>
      <c r="H712" s="128" t="s">
        <v>843</v>
      </c>
      <c r="I712" s="60">
        <v>6.5</v>
      </c>
      <c r="J712" s="46" t="s">
        <v>605</v>
      </c>
      <c r="K712" s="233"/>
    </row>
    <row r="713" spans="1:11" ht="39" customHeight="1">
      <c r="A713" s="47">
        <v>278</v>
      </c>
      <c r="B713" s="195" t="s">
        <v>257</v>
      </c>
      <c r="C713" s="195"/>
      <c r="D713" s="47" t="s">
        <v>42</v>
      </c>
      <c r="E713" s="47" t="s">
        <v>388</v>
      </c>
      <c r="F713" s="48">
        <v>10.7</v>
      </c>
      <c r="G713" s="48">
        <v>1</v>
      </c>
      <c r="H713" s="130" t="s">
        <v>843</v>
      </c>
      <c r="I713" s="49">
        <v>4.2</v>
      </c>
      <c r="J713" s="46" t="s">
        <v>605</v>
      </c>
      <c r="K713" s="233"/>
    </row>
    <row r="714" spans="1:11" ht="15" customHeight="1">
      <c r="A714" s="201" t="s">
        <v>43</v>
      </c>
      <c r="B714" s="201"/>
      <c r="C714" s="201"/>
      <c r="D714" s="201"/>
      <c r="E714" s="201"/>
      <c r="F714" s="53">
        <v>23.2</v>
      </c>
      <c r="G714" s="53"/>
      <c r="H714" s="213"/>
      <c r="I714" s="49">
        <v>10.7</v>
      </c>
      <c r="J714" s="193"/>
      <c r="K714" s="233"/>
    </row>
    <row r="715" spans="1:11" ht="15" customHeight="1">
      <c r="A715" s="201" t="s">
        <v>79</v>
      </c>
      <c r="B715" s="201"/>
      <c r="C715" s="201"/>
      <c r="D715" s="201"/>
      <c r="E715" s="201"/>
      <c r="F715" s="53"/>
      <c r="G715" s="53"/>
      <c r="H715" s="213"/>
      <c r="I715" s="49"/>
      <c r="J715" s="193"/>
      <c r="K715" s="3"/>
    </row>
    <row r="716" spans="1:11" ht="15" customHeight="1">
      <c r="A716" s="237" t="s">
        <v>546</v>
      </c>
      <c r="B716" s="237"/>
      <c r="C716" s="237"/>
      <c r="D716" s="237"/>
      <c r="E716" s="237"/>
      <c r="F716" s="57">
        <v>23.2</v>
      </c>
      <c r="G716" s="57"/>
      <c r="H716" s="187"/>
      <c r="I716" s="58">
        <v>10.7</v>
      </c>
      <c r="J716" s="180"/>
      <c r="K716" s="3"/>
    </row>
    <row r="717" spans="1:11" ht="15" customHeight="1">
      <c r="A717" s="239" t="s">
        <v>258</v>
      </c>
      <c r="B717" s="240"/>
      <c r="C717" s="240"/>
      <c r="D717" s="240"/>
      <c r="E717" s="240"/>
      <c r="F717" s="240"/>
      <c r="G717" s="240"/>
      <c r="H717" s="240"/>
      <c r="I717" s="240"/>
      <c r="J717" s="241"/>
      <c r="K717" s="9"/>
    </row>
    <row r="718" spans="1:11" ht="15" customHeight="1">
      <c r="A718" s="202" t="s">
        <v>128</v>
      </c>
      <c r="B718" s="203"/>
      <c r="C718" s="203"/>
      <c r="D718" s="203"/>
      <c r="E718" s="203"/>
      <c r="F718" s="203"/>
      <c r="G718" s="203"/>
      <c r="H718" s="203"/>
      <c r="I718" s="203"/>
      <c r="J718" s="204"/>
      <c r="K718" s="9"/>
    </row>
    <row r="719" spans="1:11" ht="39" customHeight="1">
      <c r="A719" s="47">
        <v>279</v>
      </c>
      <c r="B719" s="195" t="s">
        <v>259</v>
      </c>
      <c r="C719" s="195"/>
      <c r="D719" s="47" t="s">
        <v>57</v>
      </c>
      <c r="E719" s="47" t="s">
        <v>282</v>
      </c>
      <c r="F719" s="48" t="s">
        <v>50</v>
      </c>
      <c r="G719" s="48">
        <v>2</v>
      </c>
      <c r="H719" s="129" t="s">
        <v>842</v>
      </c>
      <c r="I719" s="47">
        <v>0.09</v>
      </c>
      <c r="J719" s="47" t="s">
        <v>605</v>
      </c>
      <c r="K719" s="9"/>
    </row>
    <row r="720" spans="1:11" ht="39" customHeight="1">
      <c r="A720" s="47">
        <v>280</v>
      </c>
      <c r="B720" s="195" t="s">
        <v>260</v>
      </c>
      <c r="C720" s="195"/>
      <c r="D720" s="47" t="s">
        <v>57</v>
      </c>
      <c r="E720" s="47" t="s">
        <v>282</v>
      </c>
      <c r="F720" s="48" t="s">
        <v>50</v>
      </c>
      <c r="G720" s="48">
        <v>2</v>
      </c>
      <c r="H720" s="129" t="s">
        <v>842</v>
      </c>
      <c r="I720" s="47">
        <v>0.69</v>
      </c>
      <c r="J720" s="47" t="s">
        <v>605</v>
      </c>
      <c r="K720" s="9"/>
    </row>
    <row r="721" spans="1:11" s="42" customFormat="1" ht="48" customHeight="1">
      <c r="A721" s="47">
        <v>281</v>
      </c>
      <c r="B721" s="195" t="s">
        <v>261</v>
      </c>
      <c r="C721" s="195"/>
      <c r="D721" s="47" t="s">
        <v>20</v>
      </c>
      <c r="E721" s="47" t="s">
        <v>262</v>
      </c>
      <c r="F721" s="48">
        <v>175</v>
      </c>
      <c r="G721" s="48">
        <v>1</v>
      </c>
      <c r="H721" s="130" t="s">
        <v>843</v>
      </c>
      <c r="I721" s="49" t="s">
        <v>50</v>
      </c>
      <c r="J721" s="129" t="s">
        <v>873</v>
      </c>
      <c r="K721" s="41"/>
    </row>
    <row r="722" spans="1:11" s="42" customFormat="1" ht="51" customHeight="1">
      <c r="A722" s="47">
        <v>282</v>
      </c>
      <c r="B722" s="205" t="s">
        <v>400</v>
      </c>
      <c r="C722" s="205"/>
      <c r="D722" s="47" t="s">
        <v>285</v>
      </c>
      <c r="E722" s="47" t="s">
        <v>275</v>
      </c>
      <c r="F722" s="48">
        <v>2</v>
      </c>
      <c r="G722" s="48">
        <v>2</v>
      </c>
      <c r="H722" s="129" t="s">
        <v>842</v>
      </c>
      <c r="I722" s="47" t="s">
        <v>50</v>
      </c>
      <c r="J722" s="47" t="s">
        <v>841</v>
      </c>
      <c r="K722" s="41"/>
    </row>
    <row r="723" spans="1:11" s="42" customFormat="1" ht="60" customHeight="1">
      <c r="A723" s="47">
        <v>283</v>
      </c>
      <c r="B723" s="205" t="s">
        <v>390</v>
      </c>
      <c r="C723" s="205"/>
      <c r="D723" s="47" t="s">
        <v>62</v>
      </c>
      <c r="E723" s="47" t="s">
        <v>313</v>
      </c>
      <c r="F723" s="48">
        <v>12</v>
      </c>
      <c r="G723" s="48">
        <v>1</v>
      </c>
      <c r="H723" s="129" t="s">
        <v>842</v>
      </c>
      <c r="I723" s="47">
        <v>197.58</v>
      </c>
      <c r="J723" s="47" t="s">
        <v>829</v>
      </c>
      <c r="K723" s="41"/>
    </row>
    <row r="724" spans="1:11" s="42" customFormat="1" ht="75" customHeight="1">
      <c r="A724" s="47">
        <v>284</v>
      </c>
      <c r="B724" s="205" t="s">
        <v>764</v>
      </c>
      <c r="C724" s="205"/>
      <c r="D724" s="47" t="s">
        <v>18</v>
      </c>
      <c r="E724" s="47" t="s">
        <v>371</v>
      </c>
      <c r="F724" s="48">
        <v>11</v>
      </c>
      <c r="G724" s="48">
        <v>1</v>
      </c>
      <c r="H724" s="130" t="s">
        <v>843</v>
      </c>
      <c r="I724" s="49">
        <v>1.4</v>
      </c>
      <c r="J724" s="47" t="s">
        <v>763</v>
      </c>
      <c r="K724" s="41"/>
    </row>
    <row r="725" spans="1:11" s="42" customFormat="1" ht="108" customHeight="1">
      <c r="A725" s="47">
        <v>285</v>
      </c>
      <c r="B725" s="178" t="s">
        <v>406</v>
      </c>
      <c r="C725" s="179"/>
      <c r="D725" s="47" t="s">
        <v>9</v>
      </c>
      <c r="E725" s="47" t="s">
        <v>277</v>
      </c>
      <c r="F725" s="48">
        <v>25</v>
      </c>
      <c r="G725" s="48">
        <v>2</v>
      </c>
      <c r="H725" s="129" t="s">
        <v>842</v>
      </c>
      <c r="I725" s="47">
        <v>7.2</v>
      </c>
      <c r="J725" s="47" t="s">
        <v>723</v>
      </c>
      <c r="K725" s="41"/>
    </row>
    <row r="726" spans="1:11" s="42" customFormat="1" ht="84" customHeight="1">
      <c r="A726" s="47">
        <v>286</v>
      </c>
      <c r="B726" s="205" t="s">
        <v>765</v>
      </c>
      <c r="C726" s="205"/>
      <c r="D726" s="47" t="s">
        <v>285</v>
      </c>
      <c r="E726" s="109" t="s">
        <v>277</v>
      </c>
      <c r="F726" s="48">
        <v>18</v>
      </c>
      <c r="G726" s="48">
        <v>1</v>
      </c>
      <c r="H726" s="129" t="s">
        <v>843</v>
      </c>
      <c r="I726" s="47">
        <v>9.486</v>
      </c>
      <c r="J726" s="47" t="s">
        <v>784</v>
      </c>
      <c r="K726" s="41"/>
    </row>
    <row r="727" spans="1:11" ht="75" customHeight="1">
      <c r="A727" s="47">
        <v>287</v>
      </c>
      <c r="B727" s="205" t="s">
        <v>415</v>
      </c>
      <c r="C727" s="205"/>
      <c r="D727" s="47" t="s">
        <v>18</v>
      </c>
      <c r="E727" s="47" t="s">
        <v>282</v>
      </c>
      <c r="F727" s="48">
        <v>48.18</v>
      </c>
      <c r="G727" s="48">
        <v>1</v>
      </c>
      <c r="H727" s="130" t="s">
        <v>843</v>
      </c>
      <c r="I727" s="47">
        <v>0.384</v>
      </c>
      <c r="J727" s="47" t="s">
        <v>687</v>
      </c>
      <c r="K727" s="9"/>
    </row>
    <row r="728" spans="1:11" s="42" customFormat="1" ht="51" customHeight="1">
      <c r="A728" s="47">
        <v>288</v>
      </c>
      <c r="B728" s="183" t="s">
        <v>766</v>
      </c>
      <c r="C728" s="184"/>
      <c r="D728" s="180" t="s">
        <v>29</v>
      </c>
      <c r="E728" s="180" t="s">
        <v>281</v>
      </c>
      <c r="F728" s="175">
        <v>40</v>
      </c>
      <c r="G728" s="175">
        <v>1</v>
      </c>
      <c r="H728" s="187" t="s">
        <v>843</v>
      </c>
      <c r="I728" s="47">
        <v>0.8</v>
      </c>
      <c r="J728" s="47" t="s">
        <v>724</v>
      </c>
      <c r="K728" s="41"/>
    </row>
    <row r="729" spans="1:11" s="42" customFormat="1" ht="72" customHeight="1">
      <c r="A729" s="47"/>
      <c r="B729" s="185"/>
      <c r="C729" s="186"/>
      <c r="D729" s="182"/>
      <c r="E729" s="182"/>
      <c r="F729" s="176"/>
      <c r="G729" s="176"/>
      <c r="H729" s="189"/>
      <c r="I729" s="49">
        <v>1.6</v>
      </c>
      <c r="J729" s="47" t="s">
        <v>767</v>
      </c>
      <c r="K729" s="41"/>
    </row>
    <row r="730" spans="1:11" ht="38.25" customHeight="1">
      <c r="A730" s="47">
        <v>289</v>
      </c>
      <c r="B730" s="205" t="s">
        <v>768</v>
      </c>
      <c r="C730" s="205"/>
      <c r="D730" s="47" t="s">
        <v>29</v>
      </c>
      <c r="E730" s="47" t="s">
        <v>281</v>
      </c>
      <c r="F730" s="48">
        <v>5</v>
      </c>
      <c r="G730" s="48">
        <v>1</v>
      </c>
      <c r="H730" s="130" t="s">
        <v>843</v>
      </c>
      <c r="I730" s="49">
        <v>2.12</v>
      </c>
      <c r="J730" s="47" t="s">
        <v>769</v>
      </c>
      <c r="K730" s="9"/>
    </row>
    <row r="731" spans="1:11" s="42" customFormat="1" ht="58.5" customHeight="1">
      <c r="A731" s="47">
        <v>290</v>
      </c>
      <c r="B731" s="178" t="s">
        <v>508</v>
      </c>
      <c r="C731" s="179"/>
      <c r="D731" s="47" t="s">
        <v>426</v>
      </c>
      <c r="E731" s="47" t="s">
        <v>275</v>
      </c>
      <c r="F731" s="48">
        <v>100.862</v>
      </c>
      <c r="G731" s="48">
        <v>1</v>
      </c>
      <c r="H731" s="130" t="s">
        <v>843</v>
      </c>
      <c r="I731" s="49"/>
      <c r="J731" s="129" t="s">
        <v>873</v>
      </c>
      <c r="K731" s="41"/>
    </row>
    <row r="732" spans="1:11" s="42" customFormat="1" ht="63" customHeight="1">
      <c r="A732" s="47">
        <v>291</v>
      </c>
      <c r="B732" s="178" t="s">
        <v>509</v>
      </c>
      <c r="C732" s="179"/>
      <c r="D732" s="47" t="s">
        <v>426</v>
      </c>
      <c r="E732" s="47" t="s">
        <v>275</v>
      </c>
      <c r="F732" s="48">
        <v>83.3832</v>
      </c>
      <c r="G732" s="48">
        <v>1</v>
      </c>
      <c r="H732" s="130" t="s">
        <v>843</v>
      </c>
      <c r="I732" s="49"/>
      <c r="J732" s="129" t="s">
        <v>873</v>
      </c>
      <c r="K732" s="41"/>
    </row>
    <row r="733" spans="1:11" s="42" customFormat="1" ht="56.25" customHeight="1">
      <c r="A733" s="180">
        <v>292</v>
      </c>
      <c r="B733" s="183" t="s">
        <v>510</v>
      </c>
      <c r="C733" s="184"/>
      <c r="D733" s="180" t="s">
        <v>426</v>
      </c>
      <c r="E733" s="180" t="s">
        <v>275</v>
      </c>
      <c r="F733" s="175">
        <v>100</v>
      </c>
      <c r="G733" s="175">
        <v>1</v>
      </c>
      <c r="H733" s="129" t="s">
        <v>842</v>
      </c>
      <c r="I733" s="47">
        <v>5.2</v>
      </c>
      <c r="J733" s="180" t="s">
        <v>831</v>
      </c>
      <c r="K733" s="233"/>
    </row>
    <row r="734" spans="1:11" s="42" customFormat="1" ht="21">
      <c r="A734" s="182"/>
      <c r="B734" s="185"/>
      <c r="C734" s="186"/>
      <c r="D734" s="182"/>
      <c r="E734" s="182"/>
      <c r="F734" s="176"/>
      <c r="G734" s="176"/>
      <c r="H734" s="130" t="s">
        <v>843</v>
      </c>
      <c r="I734" s="49">
        <v>492.381</v>
      </c>
      <c r="J734" s="182"/>
      <c r="K734" s="233"/>
    </row>
    <row r="735" spans="1:11" s="42" customFormat="1" ht="51" customHeight="1">
      <c r="A735" s="47">
        <v>293</v>
      </c>
      <c r="B735" s="178" t="s">
        <v>520</v>
      </c>
      <c r="C735" s="179"/>
      <c r="D735" s="47" t="s">
        <v>285</v>
      </c>
      <c r="E735" s="47" t="s">
        <v>277</v>
      </c>
      <c r="F735" s="48">
        <v>50</v>
      </c>
      <c r="G735" s="48">
        <v>1</v>
      </c>
      <c r="H735" s="130" t="s">
        <v>843</v>
      </c>
      <c r="I735" s="49">
        <v>9.486</v>
      </c>
      <c r="J735" s="47" t="s">
        <v>770</v>
      </c>
      <c r="K735" s="233"/>
    </row>
    <row r="736" spans="1:11" s="42" customFormat="1" ht="39" customHeight="1">
      <c r="A736" s="47">
        <v>294</v>
      </c>
      <c r="B736" s="178" t="s">
        <v>543</v>
      </c>
      <c r="C736" s="179"/>
      <c r="D736" s="47" t="s">
        <v>397</v>
      </c>
      <c r="E736" s="47" t="s">
        <v>281</v>
      </c>
      <c r="F736" s="48" t="s">
        <v>50</v>
      </c>
      <c r="G736" s="48">
        <v>2</v>
      </c>
      <c r="H736" s="129" t="s">
        <v>842</v>
      </c>
      <c r="I736" s="46" t="s">
        <v>50</v>
      </c>
      <c r="J736" s="136" t="s">
        <v>882</v>
      </c>
      <c r="K736" s="233"/>
    </row>
    <row r="737" spans="1:11" ht="39" customHeight="1">
      <c r="A737" s="47">
        <v>295</v>
      </c>
      <c r="B737" s="178" t="s">
        <v>544</v>
      </c>
      <c r="C737" s="179"/>
      <c r="D737" s="47" t="s">
        <v>285</v>
      </c>
      <c r="E737" s="47" t="s">
        <v>311</v>
      </c>
      <c r="F737" s="48" t="s">
        <v>50</v>
      </c>
      <c r="G737" s="48">
        <v>2</v>
      </c>
      <c r="H737" s="129" t="s">
        <v>842</v>
      </c>
      <c r="I737" s="46">
        <v>0.08</v>
      </c>
      <c r="J737" s="46" t="s">
        <v>605</v>
      </c>
      <c r="K737" s="10"/>
    </row>
    <row r="738" spans="1:11" ht="15">
      <c r="A738" s="201" t="s">
        <v>43</v>
      </c>
      <c r="B738" s="201"/>
      <c r="C738" s="201"/>
      <c r="D738" s="201"/>
      <c r="E738" s="201"/>
      <c r="F738" s="53">
        <f>F740+F741</f>
        <v>670.4252</v>
      </c>
      <c r="G738" s="110"/>
      <c r="H738" s="213"/>
      <c r="I738" s="49">
        <f>SUM(I719:I737)</f>
        <v>728.497</v>
      </c>
      <c r="J738" s="193"/>
      <c r="K738" s="233"/>
    </row>
    <row r="739" spans="1:11" ht="15">
      <c r="A739" s="201" t="s">
        <v>79</v>
      </c>
      <c r="B739" s="201"/>
      <c r="C739" s="201"/>
      <c r="D739" s="201"/>
      <c r="E739" s="201"/>
      <c r="F739" s="53"/>
      <c r="G739" s="111"/>
      <c r="H739" s="213"/>
      <c r="I739" s="49"/>
      <c r="J739" s="193"/>
      <c r="K739" s="233"/>
    </row>
    <row r="740" spans="1:11" ht="15" customHeight="1">
      <c r="A740" s="237" t="s">
        <v>537</v>
      </c>
      <c r="B740" s="237"/>
      <c r="C740" s="237"/>
      <c r="D740" s="237"/>
      <c r="E740" s="237"/>
      <c r="F740" s="57">
        <f>F722+F723+F725+F726</f>
        <v>57</v>
      </c>
      <c r="G740" s="111"/>
      <c r="H740" s="213"/>
      <c r="I740" s="49">
        <v>221.51</v>
      </c>
      <c r="J740" s="193"/>
      <c r="K740" s="9"/>
    </row>
    <row r="741" spans="1:11" ht="15" customHeight="1">
      <c r="A741" s="237" t="s">
        <v>546</v>
      </c>
      <c r="B741" s="237"/>
      <c r="C741" s="237"/>
      <c r="D741" s="237"/>
      <c r="E741" s="237"/>
      <c r="F741" s="53">
        <f>F721+F724+F727+F730+F728+F731+F732+F733+F735</f>
        <v>613.4252</v>
      </c>
      <c r="G741" s="112"/>
      <c r="H741" s="213"/>
      <c r="I741" s="49">
        <v>505.587</v>
      </c>
      <c r="J741" s="193"/>
      <c r="K741" s="9"/>
    </row>
    <row r="742" spans="1:11" ht="15" customHeight="1">
      <c r="A742" s="207"/>
      <c r="B742" s="208"/>
      <c r="C742" s="208"/>
      <c r="D742" s="208"/>
      <c r="E742" s="208"/>
      <c r="F742" s="208"/>
      <c r="G742" s="208"/>
      <c r="H742" s="208"/>
      <c r="I742" s="208"/>
      <c r="J742" s="209"/>
      <c r="K742" s="9"/>
    </row>
    <row r="743" spans="1:11" ht="15" customHeight="1">
      <c r="A743" s="202" t="s">
        <v>131</v>
      </c>
      <c r="B743" s="203"/>
      <c r="C743" s="203"/>
      <c r="D743" s="203"/>
      <c r="E743" s="203"/>
      <c r="F743" s="203"/>
      <c r="G743" s="203"/>
      <c r="H743" s="203"/>
      <c r="I743" s="203"/>
      <c r="J743" s="204"/>
      <c r="K743" s="9"/>
    </row>
    <row r="744" spans="1:11" ht="27" customHeight="1">
      <c r="A744" s="46">
        <v>296</v>
      </c>
      <c r="B744" s="194" t="s">
        <v>132</v>
      </c>
      <c r="C744" s="194"/>
      <c r="D744" s="46" t="s">
        <v>17</v>
      </c>
      <c r="E744" s="46" t="s">
        <v>278</v>
      </c>
      <c r="F744" s="59" t="s">
        <v>50</v>
      </c>
      <c r="G744" s="59">
        <v>3</v>
      </c>
      <c r="H744" s="126" t="s">
        <v>842</v>
      </c>
      <c r="I744" s="46" t="s">
        <v>50</v>
      </c>
      <c r="J744" s="46" t="s">
        <v>711</v>
      </c>
      <c r="K744" s="9"/>
    </row>
    <row r="745" spans="1:11" ht="27" customHeight="1">
      <c r="A745" s="47">
        <v>297</v>
      </c>
      <c r="B745" s="195" t="s">
        <v>133</v>
      </c>
      <c r="C745" s="195"/>
      <c r="D745" s="47" t="s">
        <v>59</v>
      </c>
      <c r="E745" s="47" t="s">
        <v>278</v>
      </c>
      <c r="F745" s="48" t="s">
        <v>50</v>
      </c>
      <c r="G745" s="48">
        <v>3</v>
      </c>
      <c r="H745" s="129" t="s">
        <v>842</v>
      </c>
      <c r="I745" s="47" t="s">
        <v>50</v>
      </c>
      <c r="J745" s="46" t="s">
        <v>711</v>
      </c>
      <c r="K745" s="9"/>
    </row>
    <row r="746" spans="1:11" ht="27" customHeight="1">
      <c r="A746" s="47">
        <v>298</v>
      </c>
      <c r="B746" s="195" t="s">
        <v>324</v>
      </c>
      <c r="C746" s="195"/>
      <c r="D746" s="47" t="s">
        <v>59</v>
      </c>
      <c r="E746" s="47" t="s">
        <v>287</v>
      </c>
      <c r="F746" s="48" t="s">
        <v>50</v>
      </c>
      <c r="G746" s="48">
        <v>3</v>
      </c>
      <c r="H746" s="129" t="s">
        <v>842</v>
      </c>
      <c r="I746" s="47" t="s">
        <v>50</v>
      </c>
      <c r="J746" s="46" t="s">
        <v>711</v>
      </c>
      <c r="K746" s="233"/>
    </row>
    <row r="747" spans="1:11" ht="27" customHeight="1">
      <c r="A747" s="47">
        <v>299</v>
      </c>
      <c r="B747" s="195" t="s">
        <v>134</v>
      </c>
      <c r="C747" s="195"/>
      <c r="D747" s="47" t="s">
        <v>59</v>
      </c>
      <c r="E747" s="47" t="s">
        <v>325</v>
      </c>
      <c r="F747" s="48" t="s">
        <v>50</v>
      </c>
      <c r="G747" s="48">
        <v>3</v>
      </c>
      <c r="H747" s="129" t="s">
        <v>842</v>
      </c>
      <c r="I747" s="47" t="s">
        <v>50</v>
      </c>
      <c r="J747" s="46" t="s">
        <v>711</v>
      </c>
      <c r="K747" s="233"/>
    </row>
    <row r="748" spans="1:11" ht="27" customHeight="1">
      <c r="A748" s="47">
        <v>300</v>
      </c>
      <c r="B748" s="195" t="s">
        <v>326</v>
      </c>
      <c r="C748" s="195"/>
      <c r="D748" s="47" t="s">
        <v>59</v>
      </c>
      <c r="E748" s="47" t="s">
        <v>287</v>
      </c>
      <c r="F748" s="48" t="s">
        <v>50</v>
      </c>
      <c r="G748" s="48">
        <v>3</v>
      </c>
      <c r="H748" s="129" t="s">
        <v>842</v>
      </c>
      <c r="I748" s="47" t="s">
        <v>50</v>
      </c>
      <c r="J748" s="46" t="s">
        <v>711</v>
      </c>
      <c r="K748" s="9"/>
    </row>
    <row r="749" spans="1:11" ht="27" customHeight="1">
      <c r="A749" s="50">
        <v>301</v>
      </c>
      <c r="B749" s="238" t="s">
        <v>327</v>
      </c>
      <c r="C749" s="238"/>
      <c r="D749" s="50" t="s">
        <v>59</v>
      </c>
      <c r="E749" s="50" t="s">
        <v>278</v>
      </c>
      <c r="F749" s="51" t="s">
        <v>50</v>
      </c>
      <c r="G749" s="51">
        <v>3</v>
      </c>
      <c r="H749" s="125" t="s">
        <v>842</v>
      </c>
      <c r="I749" s="50" t="s">
        <v>50</v>
      </c>
      <c r="J749" s="46" t="s">
        <v>711</v>
      </c>
      <c r="K749" s="9"/>
    </row>
    <row r="750" spans="1:11" ht="15" customHeight="1">
      <c r="A750" s="207"/>
      <c r="B750" s="208"/>
      <c r="C750" s="208"/>
      <c r="D750" s="208"/>
      <c r="E750" s="208"/>
      <c r="F750" s="208"/>
      <c r="G750" s="208"/>
      <c r="H750" s="208"/>
      <c r="I750" s="208"/>
      <c r="J750" s="209"/>
      <c r="K750" s="9"/>
    </row>
    <row r="751" spans="1:11" ht="15" customHeight="1">
      <c r="A751" s="234" t="s">
        <v>135</v>
      </c>
      <c r="B751" s="235"/>
      <c r="C751" s="235"/>
      <c r="D751" s="235"/>
      <c r="E751" s="235"/>
      <c r="F751" s="235"/>
      <c r="G751" s="235"/>
      <c r="H751" s="235"/>
      <c r="I751" s="235"/>
      <c r="J751" s="236"/>
      <c r="K751" s="9"/>
    </row>
    <row r="752" spans="1:11" s="42" customFormat="1" ht="51" customHeight="1">
      <c r="A752" s="47">
        <v>302</v>
      </c>
      <c r="B752" s="195" t="s">
        <v>263</v>
      </c>
      <c r="C752" s="195"/>
      <c r="D752" s="47" t="s">
        <v>9</v>
      </c>
      <c r="E752" s="47" t="s">
        <v>328</v>
      </c>
      <c r="F752" s="48">
        <v>400</v>
      </c>
      <c r="G752" s="48">
        <v>1</v>
      </c>
      <c r="H752" s="130" t="s">
        <v>843</v>
      </c>
      <c r="I752" s="49" t="s">
        <v>50</v>
      </c>
      <c r="J752" s="129" t="s">
        <v>870</v>
      </c>
      <c r="K752" s="41"/>
    </row>
    <row r="753" spans="1:11" s="42" customFormat="1" ht="51" customHeight="1">
      <c r="A753" s="47">
        <v>303</v>
      </c>
      <c r="B753" s="195" t="s">
        <v>264</v>
      </c>
      <c r="C753" s="195"/>
      <c r="D753" s="47" t="s">
        <v>57</v>
      </c>
      <c r="E753" s="47" t="s">
        <v>328</v>
      </c>
      <c r="F753" s="48">
        <v>220</v>
      </c>
      <c r="G753" s="48">
        <v>1</v>
      </c>
      <c r="H753" s="130" t="s">
        <v>843</v>
      </c>
      <c r="I753" s="49" t="s">
        <v>50</v>
      </c>
      <c r="J753" s="129" t="s">
        <v>869</v>
      </c>
      <c r="K753" s="41"/>
    </row>
    <row r="754" spans="1:11" s="42" customFormat="1" ht="51" customHeight="1">
      <c r="A754" s="47">
        <v>304</v>
      </c>
      <c r="B754" s="195" t="s">
        <v>265</v>
      </c>
      <c r="C754" s="195"/>
      <c r="D754" s="47" t="s">
        <v>18</v>
      </c>
      <c r="E754" s="47" t="s">
        <v>328</v>
      </c>
      <c r="F754" s="48">
        <v>200</v>
      </c>
      <c r="G754" s="48">
        <v>1</v>
      </c>
      <c r="H754" s="130" t="s">
        <v>843</v>
      </c>
      <c r="I754" s="49" t="s">
        <v>50</v>
      </c>
      <c r="J754" s="129" t="s">
        <v>869</v>
      </c>
      <c r="K754" s="41"/>
    </row>
    <row r="755" spans="1:11" s="42" customFormat="1" ht="51" customHeight="1">
      <c r="A755" s="47">
        <v>305</v>
      </c>
      <c r="B755" s="195" t="s">
        <v>266</v>
      </c>
      <c r="C755" s="195"/>
      <c r="D755" s="47" t="s">
        <v>267</v>
      </c>
      <c r="E755" s="47" t="s">
        <v>328</v>
      </c>
      <c r="F755" s="48">
        <v>200</v>
      </c>
      <c r="G755" s="48">
        <v>1</v>
      </c>
      <c r="H755" s="130" t="s">
        <v>843</v>
      </c>
      <c r="I755" s="49">
        <v>52.9</v>
      </c>
      <c r="J755" s="47" t="s">
        <v>806</v>
      </c>
      <c r="K755" s="41"/>
    </row>
    <row r="756" spans="1:11" s="42" customFormat="1" ht="51" customHeight="1">
      <c r="A756" s="47">
        <v>306</v>
      </c>
      <c r="B756" s="195" t="s">
        <v>268</v>
      </c>
      <c r="C756" s="195"/>
      <c r="D756" s="47" t="s">
        <v>267</v>
      </c>
      <c r="E756" s="47" t="s">
        <v>328</v>
      </c>
      <c r="F756" s="48">
        <v>200</v>
      </c>
      <c r="G756" s="48">
        <v>1</v>
      </c>
      <c r="H756" s="130" t="s">
        <v>843</v>
      </c>
      <c r="I756" s="49" t="s">
        <v>50</v>
      </c>
      <c r="J756" s="129" t="s">
        <v>869</v>
      </c>
      <c r="K756" s="41"/>
    </row>
    <row r="757" spans="1:11" s="42" customFormat="1" ht="51" customHeight="1">
      <c r="A757" s="47">
        <v>307</v>
      </c>
      <c r="B757" s="195" t="s">
        <v>256</v>
      </c>
      <c r="C757" s="195"/>
      <c r="D757" s="47" t="s">
        <v>389</v>
      </c>
      <c r="E757" s="47" t="s">
        <v>328</v>
      </c>
      <c r="F757" s="48">
        <v>250</v>
      </c>
      <c r="G757" s="48">
        <v>1</v>
      </c>
      <c r="H757" s="130" t="s">
        <v>843</v>
      </c>
      <c r="I757" s="49">
        <v>73.5</v>
      </c>
      <c r="J757" s="47" t="s">
        <v>806</v>
      </c>
      <c r="K757" s="41"/>
    </row>
    <row r="758" spans="1:11" ht="51" customHeight="1">
      <c r="A758" s="47">
        <v>308</v>
      </c>
      <c r="B758" s="195" t="s">
        <v>269</v>
      </c>
      <c r="C758" s="195"/>
      <c r="D758" s="47" t="s">
        <v>24</v>
      </c>
      <c r="E758" s="47" t="s">
        <v>328</v>
      </c>
      <c r="F758" s="48">
        <v>300</v>
      </c>
      <c r="G758" s="48">
        <v>1</v>
      </c>
      <c r="H758" s="130" t="s">
        <v>843</v>
      </c>
      <c r="I758" s="49">
        <v>179.6</v>
      </c>
      <c r="J758" s="47" t="s">
        <v>605</v>
      </c>
      <c r="K758" s="233"/>
    </row>
    <row r="759" spans="1:11" s="42" customFormat="1" ht="51" customHeight="1">
      <c r="A759" s="47">
        <v>309</v>
      </c>
      <c r="B759" s="195" t="s">
        <v>270</v>
      </c>
      <c r="C759" s="195"/>
      <c r="D759" s="47" t="s">
        <v>24</v>
      </c>
      <c r="E759" s="47" t="s">
        <v>328</v>
      </c>
      <c r="F759" s="48">
        <v>150</v>
      </c>
      <c r="G759" s="48">
        <v>1</v>
      </c>
      <c r="H759" s="130" t="s">
        <v>843</v>
      </c>
      <c r="I759" s="49" t="s">
        <v>50</v>
      </c>
      <c r="J759" s="129" t="s">
        <v>870</v>
      </c>
      <c r="K759" s="233"/>
    </row>
    <row r="760" spans="1:11" s="42" customFormat="1" ht="51" customHeight="1">
      <c r="A760" s="47">
        <v>310</v>
      </c>
      <c r="B760" s="195" t="s">
        <v>271</v>
      </c>
      <c r="C760" s="195"/>
      <c r="D760" s="47" t="s">
        <v>42</v>
      </c>
      <c r="E760" s="47" t="s">
        <v>328</v>
      </c>
      <c r="F760" s="48">
        <v>250</v>
      </c>
      <c r="G760" s="48">
        <v>1</v>
      </c>
      <c r="H760" s="130" t="s">
        <v>843</v>
      </c>
      <c r="I760" s="49" t="s">
        <v>50</v>
      </c>
      <c r="J760" s="129" t="s">
        <v>869</v>
      </c>
      <c r="K760" s="233"/>
    </row>
    <row r="761" spans="1:11" s="42" customFormat="1" ht="46.5" customHeight="1">
      <c r="A761" s="47">
        <v>311</v>
      </c>
      <c r="B761" s="205" t="s">
        <v>399</v>
      </c>
      <c r="C761" s="205"/>
      <c r="D761" s="47" t="s">
        <v>285</v>
      </c>
      <c r="E761" s="47" t="s">
        <v>328</v>
      </c>
      <c r="F761" s="48">
        <v>100</v>
      </c>
      <c r="G761" s="48">
        <v>1</v>
      </c>
      <c r="H761" s="130" t="s">
        <v>843</v>
      </c>
      <c r="I761" s="49"/>
      <c r="J761" s="129" t="s">
        <v>869</v>
      </c>
      <c r="K761" s="233"/>
    </row>
    <row r="762" spans="1:11" ht="15">
      <c r="A762" s="201" t="s">
        <v>43</v>
      </c>
      <c r="B762" s="201"/>
      <c r="C762" s="201"/>
      <c r="D762" s="201"/>
      <c r="E762" s="201"/>
      <c r="F762" s="53">
        <v>2270</v>
      </c>
      <c r="G762" s="53"/>
      <c r="H762" s="213"/>
      <c r="I762" s="49">
        <f>SUM(I755:I761)</f>
        <v>306</v>
      </c>
      <c r="J762" s="193"/>
      <c r="K762" s="233"/>
    </row>
    <row r="763" spans="1:11" ht="15">
      <c r="A763" s="201" t="s">
        <v>79</v>
      </c>
      <c r="B763" s="201"/>
      <c r="C763" s="201"/>
      <c r="D763" s="201"/>
      <c r="E763" s="201"/>
      <c r="F763" s="53"/>
      <c r="G763" s="53"/>
      <c r="H763" s="213"/>
      <c r="I763" s="49"/>
      <c r="J763" s="193"/>
      <c r="K763" s="233"/>
    </row>
    <row r="764" spans="1:11" ht="15" customHeight="1">
      <c r="A764" s="237" t="s">
        <v>546</v>
      </c>
      <c r="B764" s="237"/>
      <c r="C764" s="237"/>
      <c r="D764" s="237"/>
      <c r="E764" s="237"/>
      <c r="F764" s="57">
        <f>F752+F753+F754+F755+F756+F757+F758+F759+F760+F761</f>
        <v>2270</v>
      </c>
      <c r="G764" s="57"/>
      <c r="H764" s="187"/>
      <c r="I764" s="58">
        <v>306</v>
      </c>
      <c r="J764" s="180"/>
      <c r="K764" s="233"/>
    </row>
    <row r="765" spans="1:11" ht="0.75" customHeight="1">
      <c r="A765" s="207"/>
      <c r="B765" s="208"/>
      <c r="C765" s="208"/>
      <c r="D765" s="208"/>
      <c r="E765" s="208"/>
      <c r="F765" s="208"/>
      <c r="G765" s="208"/>
      <c r="H765" s="208"/>
      <c r="I765" s="208"/>
      <c r="J765" s="209"/>
      <c r="K765" s="3"/>
    </row>
    <row r="766" spans="1:11" ht="15.75">
      <c r="A766" s="202" t="s">
        <v>139</v>
      </c>
      <c r="B766" s="203"/>
      <c r="C766" s="203"/>
      <c r="D766" s="203"/>
      <c r="E766" s="203"/>
      <c r="F766" s="203"/>
      <c r="G766" s="203"/>
      <c r="H766" s="203"/>
      <c r="I766" s="203"/>
      <c r="J766" s="204"/>
      <c r="K766" s="233"/>
    </row>
    <row r="767" spans="1:11" ht="51" customHeight="1">
      <c r="A767" s="47">
        <v>312</v>
      </c>
      <c r="B767" s="195" t="s">
        <v>272</v>
      </c>
      <c r="C767" s="195"/>
      <c r="D767" s="47" t="s">
        <v>267</v>
      </c>
      <c r="E767" s="47" t="s">
        <v>145</v>
      </c>
      <c r="F767" s="48">
        <v>20</v>
      </c>
      <c r="G767" s="48">
        <v>1</v>
      </c>
      <c r="H767" s="130" t="s">
        <v>843</v>
      </c>
      <c r="I767" s="49" t="s">
        <v>50</v>
      </c>
      <c r="J767" s="47" t="s">
        <v>761</v>
      </c>
      <c r="K767" s="233"/>
    </row>
    <row r="768" spans="1:11" ht="107.25" customHeight="1">
      <c r="A768" s="47">
        <v>313</v>
      </c>
      <c r="B768" s="195" t="s">
        <v>273</v>
      </c>
      <c r="C768" s="195"/>
      <c r="D768" s="47" t="s">
        <v>62</v>
      </c>
      <c r="E768" s="47" t="s">
        <v>143</v>
      </c>
      <c r="F768" s="48" t="s">
        <v>50</v>
      </c>
      <c r="G768" s="48">
        <v>2</v>
      </c>
      <c r="H768" s="129" t="s">
        <v>842</v>
      </c>
      <c r="I768" s="47" t="s">
        <v>50</v>
      </c>
      <c r="J768" s="129" t="s">
        <v>874</v>
      </c>
      <c r="K768" s="9"/>
    </row>
    <row r="769" spans="1:11" ht="93" customHeight="1">
      <c r="A769" s="180">
        <v>314</v>
      </c>
      <c r="B769" s="196" t="s">
        <v>141</v>
      </c>
      <c r="C769" s="253"/>
      <c r="D769" s="149" t="s">
        <v>76</v>
      </c>
      <c r="E769" s="149" t="s">
        <v>725</v>
      </c>
      <c r="F769" s="151">
        <v>1375</v>
      </c>
      <c r="G769" s="151">
        <v>1</v>
      </c>
      <c r="H769" s="174" t="s">
        <v>884</v>
      </c>
      <c r="I769" s="153">
        <f>92.3+77</f>
        <v>169.3</v>
      </c>
      <c r="J769" s="171" t="s">
        <v>886</v>
      </c>
      <c r="K769" s="159"/>
    </row>
    <row r="770" spans="1:11" ht="105.75" customHeight="1">
      <c r="A770" s="182"/>
      <c r="B770" s="196" t="s">
        <v>883</v>
      </c>
      <c r="C770" s="253"/>
      <c r="D770" s="150" t="s">
        <v>142</v>
      </c>
      <c r="E770" s="150"/>
      <c r="F770" s="152"/>
      <c r="G770" s="173">
        <v>1</v>
      </c>
      <c r="H770" s="174" t="s">
        <v>843</v>
      </c>
      <c r="I770" s="172">
        <f>193.523+139.77</f>
        <v>333.293</v>
      </c>
      <c r="J770" s="171" t="s">
        <v>890</v>
      </c>
      <c r="K770" s="159"/>
    </row>
    <row r="771" spans="1:11" ht="75" customHeight="1">
      <c r="A771" s="157">
        <v>315</v>
      </c>
      <c r="B771" s="196" t="s">
        <v>726</v>
      </c>
      <c r="C771" s="253"/>
      <c r="D771" s="150" t="s">
        <v>267</v>
      </c>
      <c r="E771" s="150" t="s">
        <v>521</v>
      </c>
      <c r="F771" s="151" t="s">
        <v>50</v>
      </c>
      <c r="G771" s="151">
        <v>1</v>
      </c>
      <c r="H771" s="161" t="s">
        <v>843</v>
      </c>
      <c r="I771" s="161" t="s">
        <v>50</v>
      </c>
      <c r="J771" s="157" t="s">
        <v>761</v>
      </c>
      <c r="K771" s="159"/>
    </row>
    <row r="772" spans="1:11" ht="51" customHeight="1">
      <c r="A772" s="157">
        <v>316</v>
      </c>
      <c r="B772" s="196" t="s">
        <v>549</v>
      </c>
      <c r="C772" s="253"/>
      <c r="D772" s="157" t="s">
        <v>522</v>
      </c>
      <c r="E772" s="157" t="s">
        <v>771</v>
      </c>
      <c r="F772" s="151">
        <v>620</v>
      </c>
      <c r="G772" s="151">
        <v>1</v>
      </c>
      <c r="H772" s="161" t="s">
        <v>843</v>
      </c>
      <c r="I772" s="161">
        <v>171.8</v>
      </c>
      <c r="J772" s="157" t="s">
        <v>875</v>
      </c>
      <c r="K772" s="159"/>
    </row>
    <row r="773" spans="1:11" ht="51" customHeight="1">
      <c r="A773" s="157">
        <v>317</v>
      </c>
      <c r="B773" s="196" t="s">
        <v>523</v>
      </c>
      <c r="C773" s="253"/>
      <c r="D773" s="157" t="s">
        <v>285</v>
      </c>
      <c r="E773" s="157" t="s">
        <v>404</v>
      </c>
      <c r="F773" s="162">
        <v>5</v>
      </c>
      <c r="G773" s="162">
        <v>2</v>
      </c>
      <c r="H773" s="157" t="s">
        <v>847</v>
      </c>
      <c r="I773" s="157">
        <v>0.9</v>
      </c>
      <c r="J773" s="157" t="s">
        <v>672</v>
      </c>
      <c r="K773" s="159"/>
    </row>
    <row r="774" spans="1:11" ht="15" customHeight="1">
      <c r="A774" s="190" t="s">
        <v>43</v>
      </c>
      <c r="B774" s="191"/>
      <c r="C774" s="191"/>
      <c r="D774" s="191"/>
      <c r="E774" s="192"/>
      <c r="F774" s="53">
        <f>F776+F777</f>
        <v>2020</v>
      </c>
      <c r="G774" s="57"/>
      <c r="H774" s="153"/>
      <c r="I774" s="161">
        <v>675.293</v>
      </c>
      <c r="J774" s="149"/>
      <c r="K774" s="159"/>
    </row>
    <row r="775" spans="1:11" ht="15" customHeight="1">
      <c r="A775" s="190" t="s">
        <v>79</v>
      </c>
      <c r="B775" s="191"/>
      <c r="C775" s="191"/>
      <c r="D775" s="191"/>
      <c r="E775" s="192"/>
      <c r="F775" s="53"/>
      <c r="G775" s="113"/>
      <c r="H775" s="158"/>
      <c r="I775" s="161"/>
      <c r="J775" s="156"/>
      <c r="K775" s="159"/>
    </row>
    <row r="776" spans="1:11" ht="15" customHeight="1">
      <c r="A776" s="190" t="s">
        <v>548</v>
      </c>
      <c r="B776" s="191"/>
      <c r="C776" s="191"/>
      <c r="D776" s="191"/>
      <c r="E776" s="192"/>
      <c r="F776" s="53">
        <f>F773</f>
        <v>5</v>
      </c>
      <c r="G776" s="113"/>
      <c r="H776" s="158"/>
      <c r="I776" s="161">
        <v>0.9</v>
      </c>
      <c r="J776" s="156"/>
      <c r="K776" s="159"/>
    </row>
    <row r="777" spans="1:11" ht="15" customHeight="1">
      <c r="A777" s="190" t="s">
        <v>546</v>
      </c>
      <c r="B777" s="191"/>
      <c r="C777" s="191"/>
      <c r="D777" s="191"/>
      <c r="E777" s="192"/>
      <c r="F777" s="53">
        <f>F767+F769+F772</f>
        <v>2015</v>
      </c>
      <c r="G777" s="79"/>
      <c r="H777" s="154"/>
      <c r="I777" s="161">
        <v>674.393</v>
      </c>
      <c r="J777" s="150"/>
      <c r="K777" s="159"/>
    </row>
    <row r="778" spans="1:11" ht="15">
      <c r="A778" s="275" t="s">
        <v>552</v>
      </c>
      <c r="B778" s="276"/>
      <c r="C778" s="276"/>
      <c r="D778" s="276"/>
      <c r="E778" s="276"/>
      <c r="F778" s="276"/>
      <c r="G778" s="276"/>
      <c r="H778" s="276"/>
      <c r="I778" s="276"/>
      <c r="J778" s="277"/>
      <c r="K778" s="159"/>
    </row>
    <row r="779" spans="1:11" ht="3" customHeight="1">
      <c r="A779" s="202"/>
      <c r="B779" s="203"/>
      <c r="C779" s="203"/>
      <c r="D779" s="203"/>
      <c r="E779" s="203"/>
      <c r="F779" s="203"/>
      <c r="G779" s="203"/>
      <c r="H779" s="203"/>
      <c r="I779" s="203"/>
      <c r="J779" s="204"/>
      <c r="K779" s="159"/>
    </row>
    <row r="780" spans="1:11" s="42" customFormat="1" ht="49.5" customHeight="1">
      <c r="A780" s="155">
        <v>318</v>
      </c>
      <c r="B780" s="196" t="s">
        <v>553</v>
      </c>
      <c r="C780" s="253"/>
      <c r="D780" s="157" t="s">
        <v>9</v>
      </c>
      <c r="E780" s="157" t="s">
        <v>554</v>
      </c>
      <c r="F780" s="162">
        <v>200</v>
      </c>
      <c r="G780" s="162">
        <v>1</v>
      </c>
      <c r="H780" s="161" t="s">
        <v>843</v>
      </c>
      <c r="I780" s="161" t="s">
        <v>50</v>
      </c>
      <c r="J780" s="157" t="s">
        <v>876</v>
      </c>
      <c r="K780" s="159"/>
    </row>
    <row r="781" spans="1:11" s="42" customFormat="1" ht="39" customHeight="1">
      <c r="A781" s="155">
        <v>319</v>
      </c>
      <c r="B781" s="196" t="s">
        <v>555</v>
      </c>
      <c r="C781" s="253"/>
      <c r="D781" s="157" t="s">
        <v>9</v>
      </c>
      <c r="E781" s="157" t="s">
        <v>554</v>
      </c>
      <c r="F781" s="162">
        <v>200</v>
      </c>
      <c r="G781" s="162">
        <v>1</v>
      </c>
      <c r="H781" s="161" t="s">
        <v>843</v>
      </c>
      <c r="I781" s="161">
        <v>200.4</v>
      </c>
      <c r="J781" s="157" t="s">
        <v>727</v>
      </c>
      <c r="K781" s="159"/>
    </row>
    <row r="782" spans="1:11" s="42" customFormat="1" ht="44.25" customHeight="1">
      <c r="A782" s="155">
        <v>320</v>
      </c>
      <c r="B782" s="196" t="s">
        <v>559</v>
      </c>
      <c r="C782" s="253"/>
      <c r="D782" s="157" t="s">
        <v>9</v>
      </c>
      <c r="E782" s="157" t="s">
        <v>554</v>
      </c>
      <c r="F782" s="162">
        <v>200</v>
      </c>
      <c r="G782" s="162">
        <v>1</v>
      </c>
      <c r="H782" s="161" t="s">
        <v>843</v>
      </c>
      <c r="I782" s="161" t="s">
        <v>50</v>
      </c>
      <c r="J782" s="157" t="s">
        <v>876</v>
      </c>
      <c r="K782" s="159"/>
    </row>
    <row r="783" spans="1:11" s="42" customFormat="1" ht="46.5" customHeight="1">
      <c r="A783" s="155">
        <v>321</v>
      </c>
      <c r="B783" s="196" t="s">
        <v>556</v>
      </c>
      <c r="C783" s="253"/>
      <c r="D783" s="157" t="s">
        <v>9</v>
      </c>
      <c r="E783" s="157" t="s">
        <v>554</v>
      </c>
      <c r="F783" s="162">
        <v>200</v>
      </c>
      <c r="G783" s="162">
        <v>1</v>
      </c>
      <c r="H783" s="161" t="s">
        <v>843</v>
      </c>
      <c r="I783" s="161" t="s">
        <v>50</v>
      </c>
      <c r="J783" s="157" t="s">
        <v>869</v>
      </c>
      <c r="K783" s="159"/>
    </row>
    <row r="784" spans="1:11" s="42" customFormat="1" ht="39" customHeight="1">
      <c r="A784" s="155">
        <v>322</v>
      </c>
      <c r="B784" s="196" t="s">
        <v>560</v>
      </c>
      <c r="C784" s="253"/>
      <c r="D784" s="157" t="s">
        <v>17</v>
      </c>
      <c r="E784" s="157" t="s">
        <v>554</v>
      </c>
      <c r="F784" s="162">
        <v>299</v>
      </c>
      <c r="G784" s="162">
        <v>1</v>
      </c>
      <c r="H784" s="161" t="s">
        <v>843</v>
      </c>
      <c r="I784" s="161">
        <v>293.5</v>
      </c>
      <c r="J784" s="157" t="s">
        <v>802</v>
      </c>
      <c r="K784" s="159"/>
    </row>
    <row r="785" spans="1:11" s="42" customFormat="1" ht="39" customHeight="1">
      <c r="A785" s="155">
        <v>323</v>
      </c>
      <c r="B785" s="196" t="s">
        <v>561</v>
      </c>
      <c r="C785" s="253"/>
      <c r="D785" s="157" t="s">
        <v>563</v>
      </c>
      <c r="E785" s="157" t="s">
        <v>554</v>
      </c>
      <c r="F785" s="162">
        <v>299</v>
      </c>
      <c r="G785" s="162">
        <v>1</v>
      </c>
      <c r="H785" s="161" t="s">
        <v>843</v>
      </c>
      <c r="I785" s="161">
        <v>299</v>
      </c>
      <c r="J785" s="157" t="s">
        <v>605</v>
      </c>
      <c r="K785" s="159"/>
    </row>
    <row r="786" spans="1:11" s="42" customFormat="1" ht="56.25" customHeight="1">
      <c r="A786" s="155">
        <v>324</v>
      </c>
      <c r="B786" s="196" t="s">
        <v>562</v>
      </c>
      <c r="C786" s="253"/>
      <c r="D786" s="157" t="s">
        <v>563</v>
      </c>
      <c r="E786" s="157" t="s">
        <v>554</v>
      </c>
      <c r="F786" s="162">
        <v>200</v>
      </c>
      <c r="G786" s="162">
        <v>1</v>
      </c>
      <c r="H786" s="161" t="s">
        <v>843</v>
      </c>
      <c r="I786" s="161">
        <v>199.9</v>
      </c>
      <c r="J786" s="157" t="s">
        <v>727</v>
      </c>
      <c r="K786" s="159"/>
    </row>
    <row r="787" spans="1:11" s="42" customFormat="1" ht="58.5" customHeight="1">
      <c r="A787" s="155">
        <v>325</v>
      </c>
      <c r="B787" s="196" t="s">
        <v>557</v>
      </c>
      <c r="C787" s="253"/>
      <c r="D787" s="157" t="s">
        <v>564</v>
      </c>
      <c r="E787" s="157" t="s">
        <v>554</v>
      </c>
      <c r="F787" s="162">
        <v>299</v>
      </c>
      <c r="G787" s="162">
        <v>1</v>
      </c>
      <c r="H787" s="161" t="s">
        <v>843</v>
      </c>
      <c r="I787" s="161" t="s">
        <v>50</v>
      </c>
      <c r="J787" s="157" t="s">
        <v>876</v>
      </c>
      <c r="K787" s="159"/>
    </row>
    <row r="788" spans="1:11" s="42" customFormat="1" ht="50.25" customHeight="1">
      <c r="A788" s="155">
        <v>326</v>
      </c>
      <c r="B788" s="196" t="s">
        <v>558</v>
      </c>
      <c r="C788" s="253"/>
      <c r="D788" s="157" t="s">
        <v>565</v>
      </c>
      <c r="E788" s="157" t="s">
        <v>554</v>
      </c>
      <c r="F788" s="162">
        <v>210</v>
      </c>
      <c r="G788" s="162">
        <v>1</v>
      </c>
      <c r="H788" s="161" t="s">
        <v>843</v>
      </c>
      <c r="I788" s="161">
        <f>494+120.1</f>
        <v>614.1</v>
      </c>
      <c r="J788" s="157" t="s">
        <v>803</v>
      </c>
      <c r="K788" s="159"/>
    </row>
    <row r="789" spans="1:11" s="42" customFormat="1" ht="56.25" customHeight="1">
      <c r="A789" s="155">
        <v>327</v>
      </c>
      <c r="B789" s="196" t="s">
        <v>566</v>
      </c>
      <c r="C789" s="253"/>
      <c r="D789" s="157" t="s">
        <v>33</v>
      </c>
      <c r="E789" s="157" t="s">
        <v>554</v>
      </c>
      <c r="F789" s="162">
        <v>299</v>
      </c>
      <c r="G789" s="162">
        <v>1</v>
      </c>
      <c r="H789" s="161" t="s">
        <v>843</v>
      </c>
      <c r="I789" s="161">
        <v>298.9</v>
      </c>
      <c r="J789" s="157" t="s">
        <v>605</v>
      </c>
      <c r="K789" s="159"/>
    </row>
    <row r="790" spans="1:11" s="42" customFormat="1" ht="50.25" customHeight="1">
      <c r="A790" s="155">
        <v>328</v>
      </c>
      <c r="B790" s="196" t="s">
        <v>567</v>
      </c>
      <c r="C790" s="253"/>
      <c r="D790" s="157" t="s">
        <v>522</v>
      </c>
      <c r="E790" s="157" t="s">
        <v>554</v>
      </c>
      <c r="F790" s="162">
        <v>160</v>
      </c>
      <c r="G790" s="162">
        <v>1</v>
      </c>
      <c r="H790" s="161" t="s">
        <v>843</v>
      </c>
      <c r="I790" s="161">
        <f>185.3+45.1</f>
        <v>230.4</v>
      </c>
      <c r="J790" s="157" t="s">
        <v>804</v>
      </c>
      <c r="K790" s="159"/>
    </row>
    <row r="791" spans="1:11" s="42" customFormat="1" ht="46.5" customHeight="1">
      <c r="A791" s="155">
        <v>329</v>
      </c>
      <c r="B791" s="196" t="s">
        <v>568</v>
      </c>
      <c r="C791" s="253"/>
      <c r="D791" s="157" t="s">
        <v>522</v>
      </c>
      <c r="E791" s="157" t="s">
        <v>554</v>
      </c>
      <c r="F791" s="162">
        <v>100</v>
      </c>
      <c r="G791" s="162">
        <v>1</v>
      </c>
      <c r="H791" s="161" t="s">
        <v>843</v>
      </c>
      <c r="I791" s="161" t="s">
        <v>50</v>
      </c>
      <c r="J791" s="157" t="s">
        <v>876</v>
      </c>
      <c r="K791" s="159"/>
    </row>
    <row r="792" spans="1:11" s="42" customFormat="1" ht="39" customHeight="1">
      <c r="A792" s="155">
        <v>330</v>
      </c>
      <c r="B792" s="196" t="s">
        <v>569</v>
      </c>
      <c r="C792" s="253"/>
      <c r="D792" s="157" t="s">
        <v>42</v>
      </c>
      <c r="E792" s="157" t="s">
        <v>554</v>
      </c>
      <c r="F792" s="162">
        <v>250</v>
      </c>
      <c r="G792" s="162">
        <v>1</v>
      </c>
      <c r="H792" s="161" t="s">
        <v>843</v>
      </c>
      <c r="I792" s="161">
        <v>298.4</v>
      </c>
      <c r="J792" s="157" t="s">
        <v>727</v>
      </c>
      <c r="K792" s="159"/>
    </row>
    <row r="793" spans="1:11" s="42" customFormat="1" ht="45" customHeight="1">
      <c r="A793" s="155">
        <v>331</v>
      </c>
      <c r="B793" s="196" t="s">
        <v>570</v>
      </c>
      <c r="C793" s="253"/>
      <c r="D793" s="157" t="s">
        <v>20</v>
      </c>
      <c r="E793" s="157" t="s">
        <v>554</v>
      </c>
      <c r="F793" s="162">
        <v>170</v>
      </c>
      <c r="G793" s="162">
        <v>1</v>
      </c>
      <c r="H793" s="161" t="s">
        <v>843</v>
      </c>
      <c r="I793" s="161" t="s">
        <v>50</v>
      </c>
      <c r="J793" s="157" t="s">
        <v>876</v>
      </c>
      <c r="K793" s="159"/>
    </row>
    <row r="794" spans="1:11" s="42" customFormat="1" ht="44.25" customHeight="1">
      <c r="A794" s="155">
        <v>332</v>
      </c>
      <c r="B794" s="196" t="s">
        <v>571</v>
      </c>
      <c r="C794" s="253"/>
      <c r="D794" s="157" t="s">
        <v>20</v>
      </c>
      <c r="E794" s="157" t="s">
        <v>554</v>
      </c>
      <c r="F794" s="162">
        <v>170</v>
      </c>
      <c r="G794" s="162">
        <v>1</v>
      </c>
      <c r="H794" s="161" t="s">
        <v>843</v>
      </c>
      <c r="I794" s="161" t="s">
        <v>50</v>
      </c>
      <c r="J794" s="157" t="s">
        <v>869</v>
      </c>
      <c r="K794" s="159"/>
    </row>
    <row r="795" spans="1:11" s="42" customFormat="1" ht="62.25" customHeight="1">
      <c r="A795" s="155">
        <v>333</v>
      </c>
      <c r="B795" s="196" t="s">
        <v>572</v>
      </c>
      <c r="C795" s="253"/>
      <c r="D795" s="157" t="s">
        <v>20</v>
      </c>
      <c r="E795" s="157" t="s">
        <v>554</v>
      </c>
      <c r="F795" s="162">
        <v>170</v>
      </c>
      <c r="G795" s="162">
        <v>1</v>
      </c>
      <c r="H795" s="161" t="s">
        <v>843</v>
      </c>
      <c r="I795" s="161" t="s">
        <v>50</v>
      </c>
      <c r="J795" s="157" t="s">
        <v>869</v>
      </c>
      <c r="K795" s="159"/>
    </row>
    <row r="796" spans="1:11" s="42" customFormat="1" ht="61.5" customHeight="1">
      <c r="A796" s="155">
        <v>334</v>
      </c>
      <c r="B796" s="196" t="s">
        <v>575</v>
      </c>
      <c r="C796" s="253"/>
      <c r="D796" s="157" t="s">
        <v>576</v>
      </c>
      <c r="E796" s="157" t="s">
        <v>554</v>
      </c>
      <c r="F796" s="162">
        <v>299</v>
      </c>
      <c r="G796" s="162">
        <v>1</v>
      </c>
      <c r="H796" s="161" t="s">
        <v>843</v>
      </c>
      <c r="I796" s="161">
        <f>1.32+199.2</f>
        <v>200.51999999999998</v>
      </c>
      <c r="J796" s="157" t="s">
        <v>805</v>
      </c>
      <c r="K796" s="159"/>
    </row>
    <row r="797" spans="1:11" s="42" customFormat="1" ht="40.5" customHeight="1">
      <c r="A797" s="155">
        <v>335</v>
      </c>
      <c r="B797" s="196" t="s">
        <v>577</v>
      </c>
      <c r="C797" s="253"/>
      <c r="D797" s="157" t="s">
        <v>20</v>
      </c>
      <c r="E797" s="157" t="s">
        <v>554</v>
      </c>
      <c r="F797" s="162">
        <v>200</v>
      </c>
      <c r="G797" s="162">
        <v>1</v>
      </c>
      <c r="H797" s="161" t="s">
        <v>843</v>
      </c>
      <c r="I797" s="161" t="s">
        <v>50</v>
      </c>
      <c r="J797" s="157" t="s">
        <v>876</v>
      </c>
      <c r="K797" s="159"/>
    </row>
    <row r="798" spans="1:11" s="42" customFormat="1" ht="55.5" customHeight="1">
      <c r="A798" s="155">
        <v>336</v>
      </c>
      <c r="B798" s="196" t="s">
        <v>573</v>
      </c>
      <c r="C798" s="253"/>
      <c r="D798" s="157" t="s">
        <v>24</v>
      </c>
      <c r="E798" s="157" t="s">
        <v>554</v>
      </c>
      <c r="F798" s="162">
        <v>200</v>
      </c>
      <c r="G798" s="162">
        <v>1</v>
      </c>
      <c r="H798" s="161" t="s">
        <v>843</v>
      </c>
      <c r="I798" s="161">
        <v>199.8</v>
      </c>
      <c r="J798" s="157" t="s">
        <v>727</v>
      </c>
      <c r="K798" s="159"/>
    </row>
    <row r="799" spans="1:11" s="42" customFormat="1" ht="57" customHeight="1">
      <c r="A799" s="155">
        <v>337</v>
      </c>
      <c r="B799" s="196" t="s">
        <v>578</v>
      </c>
      <c r="C799" s="253"/>
      <c r="D799" s="157" t="s">
        <v>579</v>
      </c>
      <c r="E799" s="157" t="s">
        <v>554</v>
      </c>
      <c r="F799" s="162">
        <v>50</v>
      </c>
      <c r="G799" s="162">
        <v>1</v>
      </c>
      <c r="H799" s="161" t="s">
        <v>843</v>
      </c>
      <c r="I799" s="161" t="s">
        <v>50</v>
      </c>
      <c r="J799" s="157" t="s">
        <v>876</v>
      </c>
      <c r="K799" s="159"/>
    </row>
    <row r="800" spans="1:11" s="42" customFormat="1" ht="39" customHeight="1">
      <c r="A800" s="155">
        <v>338</v>
      </c>
      <c r="B800" s="196" t="s">
        <v>581</v>
      </c>
      <c r="C800" s="253"/>
      <c r="D800" s="157" t="s">
        <v>522</v>
      </c>
      <c r="E800" s="157" t="s">
        <v>554</v>
      </c>
      <c r="F800" s="162">
        <v>75</v>
      </c>
      <c r="G800" s="162">
        <v>1</v>
      </c>
      <c r="H800" s="161" t="s">
        <v>843</v>
      </c>
      <c r="I800" s="161">
        <f>49.8+49.9</f>
        <v>99.69999999999999</v>
      </c>
      <c r="J800" s="157" t="s">
        <v>877</v>
      </c>
      <c r="K800" s="159"/>
    </row>
    <row r="801" spans="1:11" s="42" customFormat="1" ht="53.25" customHeight="1">
      <c r="A801" s="155">
        <v>339</v>
      </c>
      <c r="B801" s="196" t="s">
        <v>582</v>
      </c>
      <c r="C801" s="253"/>
      <c r="D801" s="157" t="s">
        <v>426</v>
      </c>
      <c r="E801" s="157" t="s">
        <v>554</v>
      </c>
      <c r="F801" s="162">
        <v>70</v>
      </c>
      <c r="G801" s="162">
        <v>1</v>
      </c>
      <c r="H801" s="161" t="s">
        <v>843</v>
      </c>
      <c r="I801" s="161" t="s">
        <v>50</v>
      </c>
      <c r="J801" s="157" t="s">
        <v>876</v>
      </c>
      <c r="K801" s="159"/>
    </row>
    <row r="802" spans="1:11" s="42" customFormat="1" ht="61.5" customHeight="1">
      <c r="A802" s="155">
        <v>340</v>
      </c>
      <c r="B802" s="196" t="s">
        <v>583</v>
      </c>
      <c r="C802" s="253"/>
      <c r="D802" s="157" t="s">
        <v>426</v>
      </c>
      <c r="E802" s="157" t="s">
        <v>554</v>
      </c>
      <c r="F802" s="162">
        <v>70</v>
      </c>
      <c r="G802" s="162">
        <v>1</v>
      </c>
      <c r="H802" s="161" t="s">
        <v>843</v>
      </c>
      <c r="I802" s="161" t="s">
        <v>50</v>
      </c>
      <c r="J802" s="157" t="s">
        <v>869</v>
      </c>
      <c r="K802" s="159"/>
    </row>
    <row r="803" spans="1:11" s="42" customFormat="1" ht="57.75" customHeight="1">
      <c r="A803" s="155">
        <v>341</v>
      </c>
      <c r="B803" s="196" t="s">
        <v>584</v>
      </c>
      <c r="C803" s="253"/>
      <c r="D803" s="157" t="s">
        <v>22</v>
      </c>
      <c r="E803" s="157" t="s">
        <v>554</v>
      </c>
      <c r="F803" s="162">
        <v>100</v>
      </c>
      <c r="G803" s="162">
        <v>1</v>
      </c>
      <c r="H803" s="161" t="s">
        <v>843</v>
      </c>
      <c r="I803" s="161" t="s">
        <v>50</v>
      </c>
      <c r="J803" s="157" t="s">
        <v>869</v>
      </c>
      <c r="K803" s="159"/>
    </row>
    <row r="804" spans="1:11" s="42" customFormat="1" ht="45" customHeight="1">
      <c r="A804" s="160">
        <v>342</v>
      </c>
      <c r="B804" s="196" t="s">
        <v>585</v>
      </c>
      <c r="C804" s="253"/>
      <c r="D804" s="157" t="s">
        <v>22</v>
      </c>
      <c r="E804" s="157" t="s">
        <v>554</v>
      </c>
      <c r="F804" s="162">
        <v>100</v>
      </c>
      <c r="G804" s="162">
        <v>1</v>
      </c>
      <c r="H804" s="161" t="s">
        <v>843</v>
      </c>
      <c r="I804" s="161" t="s">
        <v>50</v>
      </c>
      <c r="J804" s="157" t="s">
        <v>869</v>
      </c>
      <c r="K804" s="159"/>
    </row>
    <row r="805" spans="1:11" s="42" customFormat="1" ht="39" customHeight="1">
      <c r="A805" s="160">
        <v>343</v>
      </c>
      <c r="B805" s="196" t="s">
        <v>587</v>
      </c>
      <c r="C805" s="253"/>
      <c r="D805" s="157" t="s">
        <v>22</v>
      </c>
      <c r="E805" s="157" t="s">
        <v>554</v>
      </c>
      <c r="F805" s="162">
        <v>100</v>
      </c>
      <c r="G805" s="162">
        <v>1</v>
      </c>
      <c r="H805" s="161" t="s">
        <v>843</v>
      </c>
      <c r="I805" s="161" t="s">
        <v>50</v>
      </c>
      <c r="J805" s="157" t="s">
        <v>869</v>
      </c>
      <c r="K805" s="159"/>
    </row>
    <row r="806" spans="1:11" s="42" customFormat="1" ht="39" customHeight="1">
      <c r="A806" s="160">
        <v>344</v>
      </c>
      <c r="B806" s="196" t="s">
        <v>588</v>
      </c>
      <c r="C806" s="253"/>
      <c r="D806" s="157" t="s">
        <v>22</v>
      </c>
      <c r="E806" s="157" t="s">
        <v>554</v>
      </c>
      <c r="F806" s="162">
        <v>100</v>
      </c>
      <c r="G806" s="162">
        <v>1</v>
      </c>
      <c r="H806" s="161" t="s">
        <v>843</v>
      </c>
      <c r="I806" s="161" t="s">
        <v>50</v>
      </c>
      <c r="J806" s="157" t="s">
        <v>869</v>
      </c>
      <c r="K806" s="159"/>
    </row>
    <row r="807" spans="1:11" s="42" customFormat="1" ht="39" customHeight="1">
      <c r="A807" s="160">
        <v>345</v>
      </c>
      <c r="B807" s="196" t="s">
        <v>589</v>
      </c>
      <c r="C807" s="253"/>
      <c r="D807" s="157" t="s">
        <v>285</v>
      </c>
      <c r="E807" s="157" t="s">
        <v>554</v>
      </c>
      <c r="F807" s="162">
        <v>299</v>
      </c>
      <c r="G807" s="162">
        <v>1</v>
      </c>
      <c r="H807" s="161" t="s">
        <v>843</v>
      </c>
      <c r="I807" s="161" t="s">
        <v>50</v>
      </c>
      <c r="J807" s="157" t="s">
        <v>869</v>
      </c>
      <c r="K807" s="159"/>
    </row>
    <row r="808" spans="1:11" s="42" customFormat="1" ht="52.5" customHeight="1">
      <c r="A808" s="160">
        <v>346</v>
      </c>
      <c r="B808" s="196" t="s">
        <v>590</v>
      </c>
      <c r="C808" s="253"/>
      <c r="D808" s="157" t="s">
        <v>285</v>
      </c>
      <c r="E808" s="157" t="s">
        <v>554</v>
      </c>
      <c r="F808" s="162">
        <v>170</v>
      </c>
      <c r="G808" s="162">
        <v>1</v>
      </c>
      <c r="H808" s="161" t="s">
        <v>843</v>
      </c>
      <c r="I808" s="161" t="s">
        <v>50</v>
      </c>
      <c r="J808" s="157" t="s">
        <v>869</v>
      </c>
      <c r="K808" s="159"/>
    </row>
    <row r="809" spans="1:11" s="42" customFormat="1" ht="48.75" customHeight="1">
      <c r="A809" s="160">
        <v>347</v>
      </c>
      <c r="B809" s="196" t="s">
        <v>591</v>
      </c>
      <c r="C809" s="253"/>
      <c r="D809" s="157" t="s">
        <v>285</v>
      </c>
      <c r="E809" s="157" t="s">
        <v>554</v>
      </c>
      <c r="F809" s="162">
        <v>220</v>
      </c>
      <c r="G809" s="162">
        <v>1</v>
      </c>
      <c r="H809" s="161" t="s">
        <v>843</v>
      </c>
      <c r="I809" s="161" t="s">
        <v>50</v>
      </c>
      <c r="J809" s="157" t="s">
        <v>869</v>
      </c>
      <c r="K809" s="159"/>
    </row>
    <row r="810" spans="1:11" s="42" customFormat="1" ht="46.5" customHeight="1">
      <c r="A810" s="160">
        <v>348</v>
      </c>
      <c r="B810" s="196" t="s">
        <v>555</v>
      </c>
      <c r="C810" s="253"/>
      <c r="D810" s="157" t="s">
        <v>285</v>
      </c>
      <c r="E810" s="157" t="s">
        <v>554</v>
      </c>
      <c r="F810" s="162">
        <v>200</v>
      </c>
      <c r="G810" s="162">
        <v>1</v>
      </c>
      <c r="H810" s="161" t="s">
        <v>843</v>
      </c>
      <c r="I810" s="161" t="s">
        <v>50</v>
      </c>
      <c r="J810" s="157" t="s">
        <v>869</v>
      </c>
      <c r="K810" s="159"/>
    </row>
    <row r="811" spans="1:11" s="42" customFormat="1" ht="50.25" customHeight="1">
      <c r="A811" s="160">
        <v>349</v>
      </c>
      <c r="B811" s="196" t="s">
        <v>580</v>
      </c>
      <c r="C811" s="253"/>
      <c r="D811" s="157" t="s">
        <v>397</v>
      </c>
      <c r="E811" s="157" t="s">
        <v>554</v>
      </c>
      <c r="F811" s="162">
        <v>50</v>
      </c>
      <c r="G811" s="162">
        <v>1</v>
      </c>
      <c r="H811" s="161" t="s">
        <v>843</v>
      </c>
      <c r="I811" s="161" t="s">
        <v>50</v>
      </c>
      <c r="J811" s="157" t="s">
        <v>869</v>
      </c>
      <c r="K811" s="159"/>
    </row>
    <row r="812" spans="1:11" s="42" customFormat="1" ht="46.5" customHeight="1">
      <c r="A812" s="160">
        <v>350</v>
      </c>
      <c r="B812" s="196" t="s">
        <v>586</v>
      </c>
      <c r="C812" s="253"/>
      <c r="D812" s="157" t="s">
        <v>397</v>
      </c>
      <c r="E812" s="157" t="s">
        <v>554</v>
      </c>
      <c r="F812" s="162">
        <v>260</v>
      </c>
      <c r="G812" s="162">
        <v>1</v>
      </c>
      <c r="H812" s="161" t="s">
        <v>843</v>
      </c>
      <c r="I812" s="161" t="s">
        <v>50</v>
      </c>
      <c r="J812" s="157" t="s">
        <v>869</v>
      </c>
      <c r="K812" s="159"/>
    </row>
    <row r="813" spans="1:11" s="42" customFormat="1" ht="47.25" customHeight="1">
      <c r="A813" s="160">
        <v>351</v>
      </c>
      <c r="B813" s="196" t="s">
        <v>592</v>
      </c>
      <c r="C813" s="253"/>
      <c r="D813" s="157" t="s">
        <v>62</v>
      </c>
      <c r="E813" s="157" t="s">
        <v>554</v>
      </c>
      <c r="F813" s="162">
        <v>100</v>
      </c>
      <c r="G813" s="162">
        <v>1</v>
      </c>
      <c r="H813" s="161" t="s">
        <v>843</v>
      </c>
      <c r="I813" s="161" t="s">
        <v>50</v>
      </c>
      <c r="J813" s="157" t="s">
        <v>869</v>
      </c>
      <c r="K813" s="159"/>
    </row>
    <row r="814" spans="1:11" s="42" customFormat="1" ht="48.75" customHeight="1">
      <c r="A814" s="160">
        <v>352</v>
      </c>
      <c r="B814" s="196" t="s">
        <v>574</v>
      </c>
      <c r="C814" s="253"/>
      <c r="D814" s="157" t="s">
        <v>18</v>
      </c>
      <c r="E814" s="157" t="s">
        <v>554</v>
      </c>
      <c r="F814" s="162">
        <v>299</v>
      </c>
      <c r="G814" s="162">
        <v>1</v>
      </c>
      <c r="H814" s="161" t="s">
        <v>843</v>
      </c>
      <c r="I814" s="161" t="s">
        <v>50</v>
      </c>
      <c r="J814" s="157" t="s">
        <v>869</v>
      </c>
      <c r="K814" s="159"/>
    </row>
    <row r="815" spans="1:11" ht="15" customHeight="1">
      <c r="A815" s="190" t="s">
        <v>43</v>
      </c>
      <c r="B815" s="191"/>
      <c r="C815" s="191"/>
      <c r="D815" s="191"/>
      <c r="E815" s="192"/>
      <c r="F815" s="53">
        <v>6388</v>
      </c>
      <c r="G815" s="57"/>
      <c r="H815" s="153"/>
      <c r="I815" s="161">
        <f>SUM(I781:I814)</f>
        <v>2934.6200000000003</v>
      </c>
      <c r="J815" s="149"/>
      <c r="K815" s="159"/>
    </row>
    <row r="816" spans="1:11" ht="15" customHeight="1">
      <c r="A816" s="190" t="s">
        <v>79</v>
      </c>
      <c r="B816" s="191"/>
      <c r="C816" s="191"/>
      <c r="D816" s="191"/>
      <c r="E816" s="192"/>
      <c r="F816" s="53"/>
      <c r="G816" s="113"/>
      <c r="H816" s="158"/>
      <c r="I816" s="161"/>
      <c r="J816" s="156"/>
      <c r="K816" s="159"/>
    </row>
    <row r="817" spans="1:11" ht="15" customHeight="1">
      <c r="A817" s="190" t="s">
        <v>546</v>
      </c>
      <c r="B817" s="191"/>
      <c r="C817" s="191"/>
      <c r="D817" s="191"/>
      <c r="E817" s="192"/>
      <c r="F817" s="53">
        <f>F780+F781+F782+F783+F784+F785+F786+F787+F788+F789+F790+F791+F792+F793+F794+F795+F796+F797+F798+F799+F800+F801+F802+F803+F804+F805+F806+F807+F808+F809+F810+F811+F812+F813+F814</f>
        <v>6388</v>
      </c>
      <c r="G817" s="79"/>
      <c r="H817" s="154"/>
      <c r="I817" s="161">
        <v>2934.62</v>
      </c>
      <c r="J817" s="150"/>
      <c r="K817" s="159"/>
    </row>
    <row r="818" spans="1:11" ht="15" customHeight="1">
      <c r="A818" s="163"/>
      <c r="B818" s="163"/>
      <c r="C818" s="163"/>
      <c r="D818" s="163"/>
      <c r="E818" s="163"/>
      <c r="F818" s="164"/>
      <c r="G818" s="164"/>
      <c r="H818" s="165"/>
      <c r="I818" s="165"/>
      <c r="J818" s="166"/>
      <c r="K818" s="159"/>
    </row>
    <row r="819" spans="1:11" s="167" customFormat="1" ht="15.75" customHeight="1">
      <c r="A819" s="315" t="s">
        <v>887</v>
      </c>
      <c r="B819" s="315"/>
      <c r="C819" s="315"/>
      <c r="D819" s="315"/>
      <c r="E819" s="315"/>
      <c r="F819" s="315"/>
      <c r="G819" s="315"/>
      <c r="H819" s="315"/>
      <c r="I819" s="315"/>
      <c r="J819" s="315"/>
      <c r="K819" s="159"/>
    </row>
    <row r="820" spans="1:11" s="167" customFormat="1" ht="13.5" customHeight="1">
      <c r="A820" s="314" t="s">
        <v>888</v>
      </c>
      <c r="B820" s="314"/>
      <c r="C820" s="314"/>
      <c r="D820" s="314"/>
      <c r="E820" s="314"/>
      <c r="F820" s="314"/>
      <c r="G820" s="314"/>
      <c r="H820" s="314"/>
      <c r="I820" s="314"/>
      <c r="J820" s="314"/>
      <c r="K820" s="159"/>
    </row>
    <row r="821" spans="1:11" s="167" customFormat="1" ht="14.25" customHeight="1">
      <c r="A821" s="314" t="s">
        <v>889</v>
      </c>
      <c r="B821" s="314"/>
      <c r="C821" s="314"/>
      <c r="D821" s="314"/>
      <c r="E821" s="314"/>
      <c r="F821" s="314"/>
      <c r="G821" s="314"/>
      <c r="H821" s="314"/>
      <c r="I821" s="314"/>
      <c r="J821" s="314"/>
      <c r="K821" s="159"/>
    </row>
    <row r="822" spans="1:11" ht="19.5" customHeight="1">
      <c r="A822" s="142"/>
      <c r="B822" s="316" t="s">
        <v>550</v>
      </c>
      <c r="C822" s="316"/>
      <c r="D822" s="168"/>
      <c r="E822" s="168"/>
      <c r="F822" s="169"/>
      <c r="G822" s="169"/>
      <c r="H822" s="170"/>
      <c r="I822" s="317" t="s">
        <v>551</v>
      </c>
      <c r="J822" s="317"/>
      <c r="K822" s="159"/>
    </row>
    <row r="823" spans="1:11" ht="4.5" customHeight="1">
      <c r="A823" s="140"/>
      <c r="B823" s="139"/>
      <c r="C823" s="139"/>
      <c r="D823" s="139"/>
      <c r="E823" s="168"/>
      <c r="F823" s="169"/>
      <c r="G823" s="169"/>
      <c r="H823" s="170"/>
      <c r="I823" s="170"/>
      <c r="J823" s="144"/>
      <c r="K823" s="159"/>
    </row>
    <row r="824" spans="1:11" ht="15.75">
      <c r="A824" s="140"/>
      <c r="B824" s="318" t="s">
        <v>878</v>
      </c>
      <c r="C824" s="318"/>
      <c r="D824" s="319"/>
      <c r="E824" s="320"/>
      <c r="F824" s="321"/>
      <c r="G824" s="321"/>
      <c r="H824" s="322"/>
      <c r="I824" s="322"/>
      <c r="J824" s="323"/>
      <c r="K824" s="10"/>
    </row>
    <row r="825" spans="1:11" ht="13.5" customHeight="1">
      <c r="A825" s="140"/>
      <c r="B825" s="318" t="s">
        <v>879</v>
      </c>
      <c r="C825" s="318"/>
      <c r="D825" s="318"/>
      <c r="E825" s="320"/>
      <c r="F825" s="321"/>
      <c r="G825" s="321"/>
      <c r="H825" s="322"/>
      <c r="I825" s="324" t="s">
        <v>880</v>
      </c>
      <c r="J825" s="324"/>
      <c r="K825" s="3"/>
    </row>
    <row r="826" spans="1:10" ht="15">
      <c r="A826" s="140"/>
      <c r="B826" s="141"/>
      <c r="C826" s="141"/>
      <c r="D826" s="141"/>
      <c r="E826" s="140"/>
      <c r="F826" s="143"/>
      <c r="G826" s="143"/>
      <c r="H826" s="145"/>
      <c r="I826" s="145"/>
      <c r="J826" s="146"/>
    </row>
    <row r="827" spans="1:10" ht="15">
      <c r="A827" s="147"/>
      <c r="B827" s="147"/>
      <c r="C827" s="147"/>
      <c r="D827" s="147"/>
      <c r="E827" s="147"/>
      <c r="F827" s="148"/>
      <c r="G827" s="148"/>
      <c r="H827" s="145"/>
      <c r="I827" s="145"/>
      <c r="J827" s="146"/>
    </row>
    <row r="828" spans="1:10" ht="15">
      <c r="A828" s="13"/>
      <c r="B828" s="13"/>
      <c r="C828" s="13"/>
      <c r="D828" s="13"/>
      <c r="E828" s="13"/>
      <c r="F828" s="14"/>
      <c r="G828" s="14"/>
      <c r="H828" s="12"/>
      <c r="I828" s="12"/>
      <c r="J828" s="11"/>
    </row>
    <row r="829" spans="1:10" ht="15">
      <c r="A829" s="3"/>
      <c r="B829" s="3"/>
      <c r="C829" s="3"/>
      <c r="D829" s="3"/>
      <c r="E829" s="3"/>
      <c r="F829" s="6"/>
      <c r="G829" s="6"/>
      <c r="H829" s="3"/>
      <c r="I829" s="3"/>
      <c r="J829" s="4"/>
    </row>
    <row r="830" ht="15">
      <c r="A830" s="5"/>
    </row>
  </sheetData>
  <sheetProtection/>
  <mergeCells count="1227">
    <mergeCell ref="B805:C805"/>
    <mergeCell ref="B806:C806"/>
    <mergeCell ref="B803:C803"/>
    <mergeCell ref="B804:C804"/>
    <mergeCell ref="A817:E817"/>
    <mergeCell ref="A769:A770"/>
    <mergeCell ref="B811:C811"/>
    <mergeCell ref="B812:C812"/>
    <mergeCell ref="B813:C813"/>
    <mergeCell ref="B814:C814"/>
    <mergeCell ref="A815:E815"/>
    <mergeCell ref="A816:E816"/>
    <mergeCell ref="B797:C797"/>
    <mergeCell ref="B798:C798"/>
    <mergeCell ref="B807:C807"/>
    <mergeCell ref="B808:C808"/>
    <mergeCell ref="B809:C809"/>
    <mergeCell ref="B810:C810"/>
    <mergeCell ref="B799:C799"/>
    <mergeCell ref="B800:C800"/>
    <mergeCell ref="B801:C801"/>
    <mergeCell ref="B802:C802"/>
    <mergeCell ref="B789:C789"/>
    <mergeCell ref="B790:C790"/>
    <mergeCell ref="B793:C793"/>
    <mergeCell ref="B794:C794"/>
    <mergeCell ref="B795:C795"/>
    <mergeCell ref="B796:C796"/>
    <mergeCell ref="B783:C783"/>
    <mergeCell ref="B784:C784"/>
    <mergeCell ref="B785:C785"/>
    <mergeCell ref="B786:C786"/>
    <mergeCell ref="B787:C787"/>
    <mergeCell ref="B788:C788"/>
    <mergeCell ref="A776:E776"/>
    <mergeCell ref="A775:E775"/>
    <mergeCell ref="A774:E774"/>
    <mergeCell ref="A777:E777"/>
    <mergeCell ref="B791:C791"/>
    <mergeCell ref="B792:C792"/>
    <mergeCell ref="B780:C780"/>
    <mergeCell ref="B781:C781"/>
    <mergeCell ref="B782:C782"/>
    <mergeCell ref="A778:J779"/>
    <mergeCell ref="E287:E288"/>
    <mergeCell ref="B769:C769"/>
    <mergeCell ref="B770:C770"/>
    <mergeCell ref="B771:C771"/>
    <mergeCell ref="B772:C772"/>
    <mergeCell ref="B773:C773"/>
    <mergeCell ref="D586:D587"/>
    <mergeCell ref="E550:E551"/>
    <mergeCell ref="B513:C513"/>
    <mergeCell ref="B479:C479"/>
    <mergeCell ref="A820:J820"/>
    <mergeCell ref="A819:J819"/>
    <mergeCell ref="A821:J821"/>
    <mergeCell ref="B822:C822"/>
    <mergeCell ref="I822:J822"/>
    <mergeCell ref="I825:J825"/>
    <mergeCell ref="B825:D825"/>
    <mergeCell ref="B824:C824"/>
    <mergeCell ref="B608:C608"/>
    <mergeCell ref="J552:J553"/>
    <mergeCell ref="B552:C553"/>
    <mergeCell ref="D552:D553"/>
    <mergeCell ref="E552:E553"/>
    <mergeCell ref="F552:F553"/>
    <mergeCell ref="G552:G553"/>
    <mergeCell ref="G498:G499"/>
    <mergeCell ref="G728:G729"/>
    <mergeCell ref="H728:H729"/>
    <mergeCell ref="B587:C587"/>
    <mergeCell ref="A550:A551"/>
    <mergeCell ref="A555:A556"/>
    <mergeCell ref="B728:C729"/>
    <mergeCell ref="D728:D729"/>
    <mergeCell ref="E728:E729"/>
    <mergeCell ref="F728:F729"/>
    <mergeCell ref="A452:E452"/>
    <mergeCell ref="F550:F551"/>
    <mergeCell ref="G550:G551"/>
    <mergeCell ref="A493:E493"/>
    <mergeCell ref="A483:J483"/>
    <mergeCell ref="A484:J484"/>
    <mergeCell ref="B485:C485"/>
    <mergeCell ref="E498:E499"/>
    <mergeCell ref="F498:F499"/>
    <mergeCell ref="H498:H499"/>
    <mergeCell ref="B265:C265"/>
    <mergeCell ref="B316:C316"/>
    <mergeCell ref="G317:G319"/>
    <mergeCell ref="D315:D316"/>
    <mergeCell ref="F317:F319"/>
    <mergeCell ref="D498:D499"/>
    <mergeCell ref="A453:E453"/>
    <mergeCell ref="A454:E454"/>
    <mergeCell ref="B393:C393"/>
    <mergeCell ref="B384:C384"/>
    <mergeCell ref="E30:E31"/>
    <mergeCell ref="B311:C311"/>
    <mergeCell ref="B313:C313"/>
    <mergeCell ref="D311:D312"/>
    <mergeCell ref="B243:C243"/>
    <mergeCell ref="B287:C287"/>
    <mergeCell ref="B288:C288"/>
    <mergeCell ref="D287:D288"/>
    <mergeCell ref="A248:J248"/>
    <mergeCell ref="J271:J273"/>
    <mergeCell ref="B42:C42"/>
    <mergeCell ref="B35:C36"/>
    <mergeCell ref="A56:J56"/>
    <mergeCell ref="D38:D39"/>
    <mergeCell ref="A38:A39"/>
    <mergeCell ref="E38:E39"/>
    <mergeCell ref="H317:H319"/>
    <mergeCell ref="B224:C224"/>
    <mergeCell ref="A256:E256"/>
    <mergeCell ref="A266:E266"/>
    <mergeCell ref="H266:H268"/>
    <mergeCell ref="H254:H257"/>
    <mergeCell ref="A311:A312"/>
    <mergeCell ref="A257:E257"/>
    <mergeCell ref="B312:C312"/>
    <mergeCell ref="B315:C315"/>
    <mergeCell ref="H311:H312"/>
    <mergeCell ref="H315:H316"/>
    <mergeCell ref="E315:E316"/>
    <mergeCell ref="F315:F316"/>
    <mergeCell ref="G315:G316"/>
    <mergeCell ref="E311:E312"/>
    <mergeCell ref="F311:F312"/>
    <mergeCell ref="G311:G312"/>
    <mergeCell ref="H313:H314"/>
    <mergeCell ref="F30:F31"/>
    <mergeCell ref="B33:C33"/>
    <mergeCell ref="D35:D36"/>
    <mergeCell ref="B48:C48"/>
    <mergeCell ref="E35:E36"/>
    <mergeCell ref="F35:F36"/>
    <mergeCell ref="B34:C34"/>
    <mergeCell ref="B32:C32"/>
    <mergeCell ref="F38:F39"/>
    <mergeCell ref="B38:C39"/>
    <mergeCell ref="B583:C583"/>
    <mergeCell ref="B585:C585"/>
    <mergeCell ref="D584:D585"/>
    <mergeCell ref="E584:E585"/>
    <mergeCell ref="B578:C578"/>
    <mergeCell ref="D573:D574"/>
    <mergeCell ref="E573:E574"/>
    <mergeCell ref="B573:C573"/>
    <mergeCell ref="B576:C576"/>
    <mergeCell ref="D575:D576"/>
    <mergeCell ref="A592:E592"/>
    <mergeCell ref="A588:A589"/>
    <mergeCell ref="E586:E587"/>
    <mergeCell ref="A591:E591"/>
    <mergeCell ref="H612:H615"/>
    <mergeCell ref="G612:G615"/>
    <mergeCell ref="B589:C589"/>
    <mergeCell ref="D588:D589"/>
    <mergeCell ref="E588:E589"/>
    <mergeCell ref="B615:C615"/>
    <mergeCell ref="D612:D615"/>
    <mergeCell ref="E612:E615"/>
    <mergeCell ref="F612:F615"/>
    <mergeCell ref="B588:C588"/>
    <mergeCell ref="D577:D578"/>
    <mergeCell ref="E577:E578"/>
    <mergeCell ref="B580:C580"/>
    <mergeCell ref="D579:D580"/>
    <mergeCell ref="E579:E580"/>
    <mergeCell ref="B581:C582"/>
    <mergeCell ref="E575:E576"/>
    <mergeCell ref="E571:E572"/>
    <mergeCell ref="B575:C575"/>
    <mergeCell ref="B430:C430"/>
    <mergeCell ref="E565:E566"/>
    <mergeCell ref="B568:C568"/>
    <mergeCell ref="D567:D568"/>
    <mergeCell ref="E567:E568"/>
    <mergeCell ref="B539:C539"/>
    <mergeCell ref="B556:C556"/>
    <mergeCell ref="A3:J3"/>
    <mergeCell ref="I8:I9"/>
    <mergeCell ref="G8:G9"/>
    <mergeCell ref="A11:J11"/>
    <mergeCell ref="F8:F9"/>
    <mergeCell ref="J8:J9"/>
    <mergeCell ref="A6:D6"/>
    <mergeCell ref="A4:D4"/>
    <mergeCell ref="B558:C558"/>
    <mergeCell ref="A440:E440"/>
    <mergeCell ref="A498:A499"/>
    <mergeCell ref="A5:D5"/>
    <mergeCell ref="B27:C27"/>
    <mergeCell ref="B14:C14"/>
    <mergeCell ref="A22:A23"/>
    <mergeCell ref="A30:A31"/>
    <mergeCell ref="A35:A36"/>
    <mergeCell ref="B447:C447"/>
    <mergeCell ref="A455:J455"/>
    <mergeCell ref="A1:J1"/>
    <mergeCell ref="B701:C701"/>
    <mergeCell ref="B439:C439"/>
    <mergeCell ref="B431:C431"/>
    <mergeCell ref="B432:C432"/>
    <mergeCell ref="B383:C383"/>
    <mergeCell ref="B562:C562"/>
    <mergeCell ref="F22:F23"/>
    <mergeCell ref="B586:C586"/>
    <mergeCell ref="B577:C577"/>
    <mergeCell ref="B584:C584"/>
    <mergeCell ref="E561:E562"/>
    <mergeCell ref="D563:D564"/>
    <mergeCell ref="B433:C433"/>
    <mergeCell ref="B435:C435"/>
    <mergeCell ref="B436:C436"/>
    <mergeCell ref="B437:C437"/>
    <mergeCell ref="B438:C438"/>
    <mergeCell ref="A442:E442"/>
    <mergeCell ref="B445:C445"/>
    <mergeCell ref="B387:C387"/>
    <mergeCell ref="B379:C379"/>
    <mergeCell ref="B390:C390"/>
    <mergeCell ref="B747:C747"/>
    <mergeCell ref="B404:C404"/>
    <mergeCell ref="B396:C396"/>
    <mergeCell ref="B380:C380"/>
    <mergeCell ref="B386:C386"/>
    <mergeCell ref="A764:E764"/>
    <mergeCell ref="B704:C704"/>
    <mergeCell ref="B705:C705"/>
    <mergeCell ref="B555:C555"/>
    <mergeCell ref="B557:C557"/>
    <mergeCell ref="B559:C559"/>
    <mergeCell ref="B579:C579"/>
    <mergeCell ref="B574:C574"/>
    <mergeCell ref="B571:C571"/>
    <mergeCell ref="D569:D570"/>
    <mergeCell ref="B364:C364"/>
    <mergeCell ref="B374:C374"/>
    <mergeCell ref="A369:J369"/>
    <mergeCell ref="A370:J370"/>
    <mergeCell ref="B382:C382"/>
    <mergeCell ref="B381:C381"/>
    <mergeCell ref="B375:C375"/>
    <mergeCell ref="B376:C376"/>
    <mergeCell ref="B377:C377"/>
    <mergeCell ref="B378:C378"/>
    <mergeCell ref="K11:K12"/>
    <mergeCell ref="B18:C18"/>
    <mergeCell ref="B20:C20"/>
    <mergeCell ref="B19:C19"/>
    <mergeCell ref="B13:C13"/>
    <mergeCell ref="B29:C29"/>
    <mergeCell ref="B28:C28"/>
    <mergeCell ref="H13:H14"/>
    <mergeCell ref="H16:H17"/>
    <mergeCell ref="B21:C21"/>
    <mergeCell ref="B363:C363"/>
    <mergeCell ref="B291:C291"/>
    <mergeCell ref="H271:H273"/>
    <mergeCell ref="B360:C360"/>
    <mergeCell ref="B272:C272"/>
    <mergeCell ref="B361:C361"/>
    <mergeCell ref="B362:C362"/>
    <mergeCell ref="D317:D319"/>
    <mergeCell ref="E317:E319"/>
    <mergeCell ref="B314:C314"/>
    <mergeCell ref="E22:E23"/>
    <mergeCell ref="K8:K9"/>
    <mergeCell ref="B10:C10"/>
    <mergeCell ref="G128:G133"/>
    <mergeCell ref="B8:C9"/>
    <mergeCell ref="E8:E9"/>
    <mergeCell ref="B24:C24"/>
    <mergeCell ref="H8:H9"/>
    <mergeCell ref="A12:J12"/>
    <mergeCell ref="B49:C49"/>
    <mergeCell ref="D13:D14"/>
    <mergeCell ref="B16:C16"/>
    <mergeCell ref="B15:C15"/>
    <mergeCell ref="B22:C23"/>
    <mergeCell ref="B25:C25"/>
    <mergeCell ref="B30:C31"/>
    <mergeCell ref="D30:D31"/>
    <mergeCell ref="B26:C26"/>
    <mergeCell ref="D22:D23"/>
    <mergeCell ref="B51:C51"/>
    <mergeCell ref="B41:C41"/>
    <mergeCell ref="B40:C40"/>
    <mergeCell ref="B37:C37"/>
    <mergeCell ref="B43:C43"/>
    <mergeCell ref="B44:C44"/>
    <mergeCell ref="B45:C45"/>
    <mergeCell ref="B46:C46"/>
    <mergeCell ref="B47:C47"/>
    <mergeCell ref="B50:C50"/>
    <mergeCell ref="A57:J57"/>
    <mergeCell ref="K56:K57"/>
    <mergeCell ref="B58:C58"/>
    <mergeCell ref="A52:E52"/>
    <mergeCell ref="A53:E53"/>
    <mergeCell ref="A54:E54"/>
    <mergeCell ref="A55:E55"/>
    <mergeCell ref="H52:H55"/>
    <mergeCell ref="J52:J55"/>
    <mergeCell ref="K52:K55"/>
    <mergeCell ref="A59:E59"/>
    <mergeCell ref="A60:E60"/>
    <mergeCell ref="A61:E61"/>
    <mergeCell ref="H59:H61"/>
    <mergeCell ref="J59:J61"/>
    <mergeCell ref="K59:K61"/>
    <mergeCell ref="B68:C68"/>
    <mergeCell ref="B67:C67"/>
    <mergeCell ref="A62:J62"/>
    <mergeCell ref="A63:J63"/>
    <mergeCell ref="K62:K63"/>
    <mergeCell ref="B64:C64"/>
    <mergeCell ref="B65:C65"/>
    <mergeCell ref="B66:C66"/>
    <mergeCell ref="B74:C74"/>
    <mergeCell ref="B69:C69"/>
    <mergeCell ref="B70:C70"/>
    <mergeCell ref="B71:C71"/>
    <mergeCell ref="B72:C72"/>
    <mergeCell ref="B73:C73"/>
    <mergeCell ref="B75:C75"/>
    <mergeCell ref="B76:C76"/>
    <mergeCell ref="B77:C77"/>
    <mergeCell ref="B78:C78"/>
    <mergeCell ref="B79:C79"/>
    <mergeCell ref="A82:E82"/>
    <mergeCell ref="B81:C81"/>
    <mergeCell ref="B80:C80"/>
    <mergeCell ref="K85:K86"/>
    <mergeCell ref="B87:C87"/>
    <mergeCell ref="B88:C88"/>
    <mergeCell ref="B89:C89"/>
    <mergeCell ref="A83:E83"/>
    <mergeCell ref="A84:E84"/>
    <mergeCell ref="H82:H84"/>
    <mergeCell ref="J82:J84"/>
    <mergeCell ref="K82:K84"/>
    <mergeCell ref="B91:C91"/>
    <mergeCell ref="B92:C92"/>
    <mergeCell ref="B93:C93"/>
    <mergeCell ref="B90:C90"/>
    <mergeCell ref="A85:J85"/>
    <mergeCell ref="A86:J86"/>
    <mergeCell ref="B94:C94"/>
    <mergeCell ref="B95:C95"/>
    <mergeCell ref="B96:C96"/>
    <mergeCell ref="B97:C97"/>
    <mergeCell ref="B98:C98"/>
    <mergeCell ref="B99:C99"/>
    <mergeCell ref="B106:C106"/>
    <mergeCell ref="A100:E100"/>
    <mergeCell ref="A101:E101"/>
    <mergeCell ref="A102:E102"/>
    <mergeCell ref="H100:H102"/>
    <mergeCell ref="J100:J102"/>
    <mergeCell ref="B107:C107"/>
    <mergeCell ref="B108:C108"/>
    <mergeCell ref="A111:E111"/>
    <mergeCell ref="A112:E112"/>
    <mergeCell ref="A113:E113"/>
    <mergeCell ref="K100:K102"/>
    <mergeCell ref="A103:J103"/>
    <mergeCell ref="A104:J104"/>
    <mergeCell ref="K103:K104"/>
    <mergeCell ref="B105:C105"/>
    <mergeCell ref="B116:C116"/>
    <mergeCell ref="H111:H113"/>
    <mergeCell ref="J111:J113"/>
    <mergeCell ref="K111:K113"/>
    <mergeCell ref="A114:J114"/>
    <mergeCell ref="A115:J115"/>
    <mergeCell ref="K114:K115"/>
    <mergeCell ref="B122:C122"/>
    <mergeCell ref="B121:C121"/>
    <mergeCell ref="B120:C120"/>
    <mergeCell ref="B119:C119"/>
    <mergeCell ref="B118:C118"/>
    <mergeCell ref="B117:C117"/>
    <mergeCell ref="A124:E124"/>
    <mergeCell ref="A125:E125"/>
    <mergeCell ref="H123:H125"/>
    <mergeCell ref="J123:J125"/>
    <mergeCell ref="J128:J133"/>
    <mergeCell ref="H128:H133"/>
    <mergeCell ref="K128:K133"/>
    <mergeCell ref="K123:K125"/>
    <mergeCell ref="A126:J126"/>
    <mergeCell ref="A127:J127"/>
    <mergeCell ref="K126:K127"/>
    <mergeCell ref="A128:A134"/>
    <mergeCell ref="B128:C128"/>
    <mergeCell ref="B129:C129"/>
    <mergeCell ref="B130:C130"/>
    <mergeCell ref="A123:E123"/>
    <mergeCell ref="B134:C134"/>
    <mergeCell ref="B133:C133"/>
    <mergeCell ref="D128:D133"/>
    <mergeCell ref="E128:E133"/>
    <mergeCell ref="F128:F133"/>
    <mergeCell ref="B131:C131"/>
    <mergeCell ref="B132:C132"/>
    <mergeCell ref="B140:C140"/>
    <mergeCell ref="B139:C139"/>
    <mergeCell ref="B138:C138"/>
    <mergeCell ref="B137:C137"/>
    <mergeCell ref="B136:C136"/>
    <mergeCell ref="B135:C135"/>
    <mergeCell ref="K141:K143"/>
    <mergeCell ref="A145:J145"/>
    <mergeCell ref="B146:C146"/>
    <mergeCell ref="A147:E147"/>
    <mergeCell ref="A148:E148"/>
    <mergeCell ref="A149:E149"/>
    <mergeCell ref="A141:E141"/>
    <mergeCell ref="A142:E142"/>
    <mergeCell ref="A143:E143"/>
    <mergeCell ref="H141:H143"/>
    <mergeCell ref="K147:K149"/>
    <mergeCell ref="A162:J162"/>
    <mergeCell ref="A163:J163"/>
    <mergeCell ref="K162:K163"/>
    <mergeCell ref="B155:C155"/>
    <mergeCell ref="B157:C157"/>
    <mergeCell ref="B158:C158"/>
    <mergeCell ref="A159:E159"/>
    <mergeCell ref="H159:H161"/>
    <mergeCell ref="J159:J161"/>
    <mergeCell ref="J165:J167"/>
    <mergeCell ref="K165:K167"/>
    <mergeCell ref="A169:J169"/>
    <mergeCell ref="B170:C170"/>
    <mergeCell ref="B164:C164"/>
    <mergeCell ref="A165:E165"/>
    <mergeCell ref="A166:E166"/>
    <mergeCell ref="A167:E167"/>
    <mergeCell ref="H165:H167"/>
    <mergeCell ref="A174:E174"/>
    <mergeCell ref="A175:E175"/>
    <mergeCell ref="H173:H175"/>
    <mergeCell ref="J173:J175"/>
    <mergeCell ref="K173:K175"/>
    <mergeCell ref="B171:C171"/>
    <mergeCell ref="B172:C172"/>
    <mergeCell ref="A173:E173"/>
    <mergeCell ref="A176:J176"/>
    <mergeCell ref="A177:J177"/>
    <mergeCell ref="K176:K177"/>
    <mergeCell ref="B179:C179"/>
    <mergeCell ref="B188:C188"/>
    <mergeCell ref="B189:C189"/>
    <mergeCell ref="B180:C180"/>
    <mergeCell ref="A178:J178"/>
    <mergeCell ref="H182:H184"/>
    <mergeCell ref="J182:J184"/>
    <mergeCell ref="E198:E199"/>
    <mergeCell ref="B190:C190"/>
    <mergeCell ref="B191:C191"/>
    <mergeCell ref="B181:C181"/>
    <mergeCell ref="A182:E182"/>
    <mergeCell ref="A183:E183"/>
    <mergeCell ref="A184:E184"/>
    <mergeCell ref="A198:A199"/>
    <mergeCell ref="D198:D199"/>
    <mergeCell ref="B198:C199"/>
    <mergeCell ref="K196:K197"/>
    <mergeCell ref="A193:E193"/>
    <mergeCell ref="A194:E194"/>
    <mergeCell ref="A195:E195"/>
    <mergeCell ref="H193:H195"/>
    <mergeCell ref="J193:J195"/>
    <mergeCell ref="K193:K195"/>
    <mergeCell ref="K182:K184"/>
    <mergeCell ref="A185:J185"/>
    <mergeCell ref="A186:J186"/>
    <mergeCell ref="K185:K186"/>
    <mergeCell ref="B223:C223"/>
    <mergeCell ref="A220:J220"/>
    <mergeCell ref="A221:J221"/>
    <mergeCell ref="K205:K207"/>
    <mergeCell ref="B204:C204"/>
    <mergeCell ref="B187:C187"/>
    <mergeCell ref="B202:C202"/>
    <mergeCell ref="B201:C201"/>
    <mergeCell ref="B200:C200"/>
    <mergeCell ref="A196:J196"/>
    <mergeCell ref="B215:C215"/>
    <mergeCell ref="B216:C216"/>
    <mergeCell ref="A197:J197"/>
    <mergeCell ref="F198:F199"/>
    <mergeCell ref="G211:G212"/>
    <mergeCell ref="H211:H212"/>
    <mergeCell ref="K217:K219"/>
    <mergeCell ref="B203:C203"/>
    <mergeCell ref="A205:E205"/>
    <mergeCell ref="A206:E206"/>
    <mergeCell ref="A207:E207"/>
    <mergeCell ref="A208:E208"/>
    <mergeCell ref="J205:J208"/>
    <mergeCell ref="H205:H208"/>
    <mergeCell ref="A209:J209"/>
    <mergeCell ref="A210:J210"/>
    <mergeCell ref="K209:K210"/>
    <mergeCell ref="B211:C211"/>
    <mergeCell ref="B213:C213"/>
    <mergeCell ref="B214:C214"/>
    <mergeCell ref="K220:K221"/>
    <mergeCell ref="B222:C222"/>
    <mergeCell ref="A217:E217"/>
    <mergeCell ref="A218:E218"/>
    <mergeCell ref="A219:E219"/>
    <mergeCell ref="H217:H219"/>
    <mergeCell ref="J217:J219"/>
    <mergeCell ref="A225:E225"/>
    <mergeCell ref="A226:E226"/>
    <mergeCell ref="A227:E227"/>
    <mergeCell ref="H225:H228"/>
    <mergeCell ref="J225:J228"/>
    <mergeCell ref="K225:K228"/>
    <mergeCell ref="A228:E228"/>
    <mergeCell ref="A229:J229"/>
    <mergeCell ref="A230:J230"/>
    <mergeCell ref="K229:K230"/>
    <mergeCell ref="B234:C234"/>
    <mergeCell ref="B235:C235"/>
    <mergeCell ref="B233:C233"/>
    <mergeCell ref="B232:C232"/>
    <mergeCell ref="B231:C231"/>
    <mergeCell ref="A240:E240"/>
    <mergeCell ref="H238:H240"/>
    <mergeCell ref="B237:C237"/>
    <mergeCell ref="B236:C236"/>
    <mergeCell ref="A238:E238"/>
    <mergeCell ref="A239:E239"/>
    <mergeCell ref="K241:K248"/>
    <mergeCell ref="A254:E254"/>
    <mergeCell ref="J254:J257"/>
    <mergeCell ref="B249:C249"/>
    <mergeCell ref="B253:C253"/>
    <mergeCell ref="B245:C245"/>
    <mergeCell ref="B250:C250"/>
    <mergeCell ref="B252:C252"/>
    <mergeCell ref="A255:E255"/>
    <mergeCell ref="K258:K259"/>
    <mergeCell ref="B260:C260"/>
    <mergeCell ref="J238:J240"/>
    <mergeCell ref="B246:C246"/>
    <mergeCell ref="A242:J242"/>
    <mergeCell ref="B244:C244"/>
    <mergeCell ref="K254:K257"/>
    <mergeCell ref="B251:C251"/>
    <mergeCell ref="K238:K240"/>
    <mergeCell ref="A241:J241"/>
    <mergeCell ref="J266:J268"/>
    <mergeCell ref="A267:E267"/>
    <mergeCell ref="A268:E268"/>
    <mergeCell ref="G271:G273"/>
    <mergeCell ref="K271:K273"/>
    <mergeCell ref="I271:I273"/>
    <mergeCell ref="K274:K281"/>
    <mergeCell ref="B286:C286"/>
    <mergeCell ref="A275:E275"/>
    <mergeCell ref="A276:E276"/>
    <mergeCell ref="A277:E277"/>
    <mergeCell ref="H275:H277"/>
    <mergeCell ref="J275:J277"/>
    <mergeCell ref="A282:E282"/>
    <mergeCell ref="A283:E283"/>
    <mergeCell ref="J304:J307"/>
    <mergeCell ref="J292:J294"/>
    <mergeCell ref="B302:C302"/>
    <mergeCell ref="B303:C303"/>
    <mergeCell ref="H304:H307"/>
    <mergeCell ref="A307:E307"/>
    <mergeCell ref="J298:J300"/>
    <mergeCell ref="A305:E305"/>
    <mergeCell ref="A306:E306"/>
    <mergeCell ref="B299:C299"/>
    <mergeCell ref="A304:E304"/>
    <mergeCell ref="A298:A303"/>
    <mergeCell ref="B289:C289"/>
    <mergeCell ref="A294:E294"/>
    <mergeCell ref="H292:H294"/>
    <mergeCell ref="F298:F303"/>
    <mergeCell ref="D298:D303"/>
    <mergeCell ref="B301:C301"/>
    <mergeCell ref="B317:C317"/>
    <mergeCell ref="B320:C320"/>
    <mergeCell ref="B318:C318"/>
    <mergeCell ref="B319:C319"/>
    <mergeCell ref="K287:K290"/>
    <mergeCell ref="A296:J296"/>
    <mergeCell ref="A309:J309"/>
    <mergeCell ref="K292:K294"/>
    <mergeCell ref="B310:C310"/>
    <mergeCell ref="B300:C300"/>
    <mergeCell ref="B327:C327"/>
    <mergeCell ref="B328:C328"/>
    <mergeCell ref="B329:C329"/>
    <mergeCell ref="B321:C321"/>
    <mergeCell ref="B322:C322"/>
    <mergeCell ref="B323:C323"/>
    <mergeCell ref="B324:C324"/>
    <mergeCell ref="B325:C326"/>
    <mergeCell ref="B359:C359"/>
    <mergeCell ref="B350:C350"/>
    <mergeCell ref="B335:C335"/>
    <mergeCell ref="B330:C330"/>
    <mergeCell ref="B331:C331"/>
    <mergeCell ref="B332:C332"/>
    <mergeCell ref="B333:C333"/>
    <mergeCell ref="B337:C337"/>
    <mergeCell ref="B338:C338"/>
    <mergeCell ref="B334:C334"/>
    <mergeCell ref="B356:C356"/>
    <mergeCell ref="B357:C357"/>
    <mergeCell ref="B351:C351"/>
    <mergeCell ref="B354:C354"/>
    <mergeCell ref="B355:C355"/>
    <mergeCell ref="B358:C358"/>
    <mergeCell ref="K365:K366"/>
    <mergeCell ref="B371:C371"/>
    <mergeCell ref="A367:E367"/>
    <mergeCell ref="A368:E368"/>
    <mergeCell ref="H365:H368"/>
    <mergeCell ref="J365:J368"/>
    <mergeCell ref="B402:C402"/>
    <mergeCell ref="B403:C403"/>
    <mergeCell ref="B400:C400"/>
    <mergeCell ref="B391:C391"/>
    <mergeCell ref="B392:C392"/>
    <mergeCell ref="B398:C398"/>
    <mergeCell ref="B399:C399"/>
    <mergeCell ref="K361:K364"/>
    <mergeCell ref="B388:C388"/>
    <mergeCell ref="B389:C389"/>
    <mergeCell ref="B394:C394"/>
    <mergeCell ref="B395:C395"/>
    <mergeCell ref="A441:E441"/>
    <mergeCell ref="B408:C408"/>
    <mergeCell ref="B409:C409"/>
    <mergeCell ref="B412:C412"/>
    <mergeCell ref="B413:C413"/>
    <mergeCell ref="B416:C416"/>
    <mergeCell ref="B417:C417"/>
    <mergeCell ref="B410:C410"/>
    <mergeCell ref="B418:C418"/>
    <mergeCell ref="B419:C419"/>
    <mergeCell ref="B407:C407"/>
    <mergeCell ref="B414:C414"/>
    <mergeCell ref="B415:C415"/>
    <mergeCell ref="B411:C411"/>
    <mergeCell ref="K448:K450"/>
    <mergeCell ref="B450:C450"/>
    <mergeCell ref="B451:C451"/>
    <mergeCell ref="K436:K438"/>
    <mergeCell ref="A443:J443"/>
    <mergeCell ref="A444:J444"/>
    <mergeCell ref="K439:K440"/>
    <mergeCell ref="B448:C448"/>
    <mergeCell ref="B449:C449"/>
    <mergeCell ref="B446:C446"/>
    <mergeCell ref="K451:K452"/>
    <mergeCell ref="A457:A461"/>
    <mergeCell ref="B457:C457"/>
    <mergeCell ref="B458:C458"/>
    <mergeCell ref="B459:C459"/>
    <mergeCell ref="B460:C460"/>
    <mergeCell ref="B461:C461"/>
    <mergeCell ref="D457:D461"/>
    <mergeCell ref="H452:H454"/>
    <mergeCell ref="J452:J454"/>
    <mergeCell ref="A456:J456"/>
    <mergeCell ref="F475:F477"/>
    <mergeCell ref="B475:C475"/>
    <mergeCell ref="B476:C476"/>
    <mergeCell ref="B465:C465"/>
    <mergeCell ref="I475:I477"/>
    <mergeCell ref="H475:H477"/>
    <mergeCell ref="E457:E461"/>
    <mergeCell ref="B477:C477"/>
    <mergeCell ref="K453:K457"/>
    <mergeCell ref="B462:C462"/>
    <mergeCell ref="A468:E468"/>
    <mergeCell ref="A469:E469"/>
    <mergeCell ref="A470:E470"/>
    <mergeCell ref="J460:J461"/>
    <mergeCell ref="J468:J471"/>
    <mergeCell ref="J457:J459"/>
    <mergeCell ref="A471:E471"/>
    <mergeCell ref="B463:C463"/>
    <mergeCell ref="K476:K478"/>
    <mergeCell ref="K464:K467"/>
    <mergeCell ref="A473:J473"/>
    <mergeCell ref="B474:C474"/>
    <mergeCell ref="A475:A477"/>
    <mergeCell ref="J475:J477"/>
    <mergeCell ref="B464:C464"/>
    <mergeCell ref="K479:K491"/>
    <mergeCell ref="A480:E480"/>
    <mergeCell ref="A481:E481"/>
    <mergeCell ref="A482:E482"/>
    <mergeCell ref="H468:H471"/>
    <mergeCell ref="J480:J482"/>
    <mergeCell ref="B490:C490"/>
    <mergeCell ref="B489:C489"/>
    <mergeCell ref="B487:C487"/>
    <mergeCell ref="K471:K473"/>
    <mergeCell ref="B530:C530"/>
    <mergeCell ref="B531:C531"/>
    <mergeCell ref="B532:C532"/>
    <mergeCell ref="B517:C517"/>
    <mergeCell ref="B528:C528"/>
    <mergeCell ref="B529:C529"/>
    <mergeCell ref="B527:C527"/>
    <mergeCell ref="B520:C520"/>
    <mergeCell ref="K498:K500"/>
    <mergeCell ref="K494:K495"/>
    <mergeCell ref="B500:C500"/>
    <mergeCell ref="B501:C501"/>
    <mergeCell ref="A502:E502"/>
    <mergeCell ref="B498:C498"/>
    <mergeCell ref="B499:C499"/>
    <mergeCell ref="J502:J504"/>
    <mergeCell ref="A496:J496"/>
    <mergeCell ref="H491:H494"/>
    <mergeCell ref="K503:K504"/>
    <mergeCell ref="B522:C522"/>
    <mergeCell ref="B523:C523"/>
    <mergeCell ref="B524:C524"/>
    <mergeCell ref="B525:C525"/>
    <mergeCell ref="B526:C526"/>
    <mergeCell ref="F507:F508"/>
    <mergeCell ref="H507:H508"/>
    <mergeCell ref="B518:C518"/>
    <mergeCell ref="B519:C519"/>
    <mergeCell ref="K533:K534"/>
    <mergeCell ref="B516:C516"/>
    <mergeCell ref="B521:C521"/>
    <mergeCell ref="G507:G508"/>
    <mergeCell ref="I507:I508"/>
    <mergeCell ref="H534:H536"/>
    <mergeCell ref="J534:J536"/>
    <mergeCell ref="K530:K532"/>
    <mergeCell ref="A534:E534"/>
    <mergeCell ref="B533:C533"/>
    <mergeCell ref="A535:E535"/>
    <mergeCell ref="A536:E536"/>
    <mergeCell ref="D561:D562"/>
    <mergeCell ref="D559:D560"/>
    <mergeCell ref="E559:E560"/>
    <mergeCell ref="D557:D558"/>
    <mergeCell ref="E557:E558"/>
    <mergeCell ref="D555:D556"/>
    <mergeCell ref="E555:E556"/>
    <mergeCell ref="A537:J537"/>
    <mergeCell ref="A538:J538"/>
    <mergeCell ref="B563:C563"/>
    <mergeCell ref="B566:C566"/>
    <mergeCell ref="A590:E590"/>
    <mergeCell ref="B545:C545"/>
    <mergeCell ref="B546:C546"/>
    <mergeCell ref="B547:C547"/>
    <mergeCell ref="B565:C565"/>
    <mergeCell ref="A557:A558"/>
    <mergeCell ref="B544:C544"/>
    <mergeCell ref="B540:C540"/>
    <mergeCell ref="B541:C541"/>
    <mergeCell ref="B542:C542"/>
    <mergeCell ref="B543:C543"/>
    <mergeCell ref="B570:C570"/>
    <mergeCell ref="B548:C548"/>
    <mergeCell ref="B561:C561"/>
    <mergeCell ref="B572:C572"/>
    <mergeCell ref="D571:D572"/>
    <mergeCell ref="B549:C549"/>
    <mergeCell ref="B550:C551"/>
    <mergeCell ref="D550:D551"/>
    <mergeCell ref="B560:C560"/>
    <mergeCell ref="B554:C554"/>
    <mergeCell ref="B564:C564"/>
    <mergeCell ref="A593:E593"/>
    <mergeCell ref="H590:H593"/>
    <mergeCell ref="J590:J593"/>
    <mergeCell ref="K586:K589"/>
    <mergeCell ref="K600:K602"/>
    <mergeCell ref="A594:J594"/>
    <mergeCell ref="A595:J595"/>
    <mergeCell ref="K590:K591"/>
    <mergeCell ref="B596:C596"/>
    <mergeCell ref="A600:E600"/>
    <mergeCell ref="F604:F606"/>
    <mergeCell ref="A599:E599"/>
    <mergeCell ref="A601:E601"/>
    <mergeCell ref="B604:C604"/>
    <mergeCell ref="B606:C606"/>
    <mergeCell ref="D604:D606"/>
    <mergeCell ref="E604:E606"/>
    <mergeCell ref="B605:C605"/>
    <mergeCell ref="G607:G609"/>
    <mergeCell ref="G604:G606"/>
    <mergeCell ref="K603:K605"/>
    <mergeCell ref="K595:K597"/>
    <mergeCell ref="A602:J602"/>
    <mergeCell ref="A603:J603"/>
    <mergeCell ref="K598:K599"/>
    <mergeCell ref="A604:A606"/>
    <mergeCell ref="B597:C597"/>
    <mergeCell ref="B598:C598"/>
    <mergeCell ref="H607:H609"/>
    <mergeCell ref="J607:J609"/>
    <mergeCell ref="H599:H601"/>
    <mergeCell ref="J599:J601"/>
    <mergeCell ref="H604:H606"/>
    <mergeCell ref="J604:J606"/>
    <mergeCell ref="I607:I609"/>
    <mergeCell ref="K608:K610"/>
    <mergeCell ref="K612:K613"/>
    <mergeCell ref="H616:H617"/>
    <mergeCell ref="J616:J617"/>
    <mergeCell ref="A607:A609"/>
    <mergeCell ref="B607:C607"/>
    <mergeCell ref="B609:C609"/>
    <mergeCell ref="D607:D609"/>
    <mergeCell ref="E607:E609"/>
    <mergeCell ref="F607:F609"/>
    <mergeCell ref="B610:C610"/>
    <mergeCell ref="B611:C611"/>
    <mergeCell ref="B612:C612"/>
    <mergeCell ref="B613:C613"/>
    <mergeCell ref="B614:C614"/>
    <mergeCell ref="A612:A615"/>
    <mergeCell ref="K620:K621"/>
    <mergeCell ref="B626:C626"/>
    <mergeCell ref="A623:E623"/>
    <mergeCell ref="H620:H623"/>
    <mergeCell ref="J620:J623"/>
    <mergeCell ref="B618:C618"/>
    <mergeCell ref="B619:C619"/>
    <mergeCell ref="A620:E620"/>
    <mergeCell ref="A621:E621"/>
    <mergeCell ref="A622:E622"/>
    <mergeCell ref="B639:C639"/>
    <mergeCell ref="K616:K619"/>
    <mergeCell ref="A624:J624"/>
    <mergeCell ref="B632:C632"/>
    <mergeCell ref="B630:C630"/>
    <mergeCell ref="B631:C631"/>
    <mergeCell ref="B629:C629"/>
    <mergeCell ref="B628:C628"/>
    <mergeCell ref="B627:C627"/>
    <mergeCell ref="A625:J625"/>
    <mergeCell ref="B633:C633"/>
    <mergeCell ref="B634:C634"/>
    <mergeCell ref="B635:C635"/>
    <mergeCell ref="B636:C636"/>
    <mergeCell ref="B637:C637"/>
    <mergeCell ref="B638:C638"/>
    <mergeCell ref="B643:C643"/>
    <mergeCell ref="B644:C644"/>
    <mergeCell ref="B662:C662"/>
    <mergeCell ref="B661:C661"/>
    <mergeCell ref="B650:C650"/>
    <mergeCell ref="B651:C651"/>
    <mergeCell ref="B652:C652"/>
    <mergeCell ref="B647:C647"/>
    <mergeCell ref="B648:C648"/>
    <mergeCell ref="B649:C649"/>
    <mergeCell ref="B653:C653"/>
    <mergeCell ref="B655:C655"/>
    <mergeCell ref="B656:C656"/>
    <mergeCell ref="B658:C658"/>
    <mergeCell ref="B659:C659"/>
    <mergeCell ref="B660:C660"/>
    <mergeCell ref="B657:C657"/>
    <mergeCell ref="B654:C654"/>
    <mergeCell ref="K671:K673"/>
    <mergeCell ref="B663:C663"/>
    <mergeCell ref="B664:C664"/>
    <mergeCell ref="B665:C665"/>
    <mergeCell ref="B673:C673"/>
    <mergeCell ref="B674:C674"/>
    <mergeCell ref="B666:C666"/>
    <mergeCell ref="B669:C669"/>
    <mergeCell ref="B670:C670"/>
    <mergeCell ref="K689:K690"/>
    <mergeCell ref="A675:E675"/>
    <mergeCell ref="B695:C695"/>
    <mergeCell ref="K693:K695"/>
    <mergeCell ref="D693:D694"/>
    <mergeCell ref="B692:C692"/>
    <mergeCell ref="B693:C693"/>
    <mergeCell ref="J682:J684"/>
    <mergeCell ref="B694:C694"/>
    <mergeCell ref="D682:D684"/>
    <mergeCell ref="A697:A699"/>
    <mergeCell ref="B697:C699"/>
    <mergeCell ref="A676:E676"/>
    <mergeCell ref="A677:E677"/>
    <mergeCell ref="E681:E684"/>
    <mergeCell ref="B683:C683"/>
    <mergeCell ref="A693:A694"/>
    <mergeCell ref="B684:C684"/>
    <mergeCell ref="B686:C686"/>
    <mergeCell ref="B687:C687"/>
    <mergeCell ref="B688:C688"/>
    <mergeCell ref="B689:C689"/>
    <mergeCell ref="B690:C690"/>
    <mergeCell ref="B691:C691"/>
    <mergeCell ref="B703:C703"/>
    <mergeCell ref="B700:C700"/>
    <mergeCell ref="B696:C696"/>
    <mergeCell ref="B702:C702"/>
    <mergeCell ref="A679:J679"/>
    <mergeCell ref="A680:J680"/>
    <mergeCell ref="K674:K675"/>
    <mergeCell ref="B681:C681"/>
    <mergeCell ref="A682:A684"/>
    <mergeCell ref="B682:C682"/>
    <mergeCell ref="H675:H678"/>
    <mergeCell ref="K677:K680"/>
    <mergeCell ref="A678:E678"/>
    <mergeCell ref="J675:J678"/>
    <mergeCell ref="B685:C685"/>
    <mergeCell ref="A718:J718"/>
    <mergeCell ref="K702:K704"/>
    <mergeCell ref="A710:J710"/>
    <mergeCell ref="A711:J711"/>
    <mergeCell ref="K705:K706"/>
    <mergeCell ref="B712:C712"/>
    <mergeCell ref="A706:E706"/>
    <mergeCell ref="A707:E707"/>
    <mergeCell ref="K710:K712"/>
    <mergeCell ref="A708:E708"/>
    <mergeCell ref="B726:C726"/>
    <mergeCell ref="B722:C722"/>
    <mergeCell ref="B723:C723"/>
    <mergeCell ref="B724:C724"/>
    <mergeCell ref="B725:C725"/>
    <mergeCell ref="B721:C721"/>
    <mergeCell ref="K713:K714"/>
    <mergeCell ref="B719:C719"/>
    <mergeCell ref="B720:C720"/>
    <mergeCell ref="A715:E715"/>
    <mergeCell ref="A716:E716"/>
    <mergeCell ref="H714:H716"/>
    <mergeCell ref="J714:J716"/>
    <mergeCell ref="B713:C713"/>
    <mergeCell ref="A714:E714"/>
    <mergeCell ref="A717:J717"/>
    <mergeCell ref="K733:K736"/>
    <mergeCell ref="H738:H741"/>
    <mergeCell ref="J738:J741"/>
    <mergeCell ref="A741:E741"/>
    <mergeCell ref="K758:K760"/>
    <mergeCell ref="K761:K762"/>
    <mergeCell ref="B749:C749"/>
    <mergeCell ref="A743:J743"/>
    <mergeCell ref="B754:C754"/>
    <mergeCell ref="A740:E740"/>
    <mergeCell ref="K763:K764"/>
    <mergeCell ref="B760:C760"/>
    <mergeCell ref="B759:C759"/>
    <mergeCell ref="K738:K739"/>
    <mergeCell ref="B744:C744"/>
    <mergeCell ref="A751:J751"/>
    <mergeCell ref="K746:K747"/>
    <mergeCell ref="B752:C752"/>
    <mergeCell ref="B753:C753"/>
    <mergeCell ref="A750:J750"/>
    <mergeCell ref="B768:C768"/>
    <mergeCell ref="K766:K767"/>
    <mergeCell ref="A160:E160"/>
    <mergeCell ref="A161:E161"/>
    <mergeCell ref="B420:C420"/>
    <mergeCell ref="B421:C421"/>
    <mergeCell ref="B352:C352"/>
    <mergeCell ref="B353:C353"/>
    <mergeCell ref="B263:C263"/>
    <mergeCell ref="A279:J279"/>
    <mergeCell ref="B153:C153"/>
    <mergeCell ref="B156:C156"/>
    <mergeCell ref="B154:C154"/>
    <mergeCell ref="H147:H149"/>
    <mergeCell ref="J147:J149"/>
    <mergeCell ref="J141:J143"/>
    <mergeCell ref="B261:C261"/>
    <mergeCell ref="D271:D273"/>
    <mergeCell ref="A297:J297"/>
    <mergeCell ref="B298:C298"/>
    <mergeCell ref="A285:J285"/>
    <mergeCell ref="E298:E303"/>
    <mergeCell ref="A269:J269"/>
    <mergeCell ref="A270:J270"/>
    <mergeCell ref="B271:C271"/>
    <mergeCell ref="F271:F273"/>
    <mergeCell ref="A258:J258"/>
    <mergeCell ref="A259:J259"/>
    <mergeCell ref="B274:C274"/>
    <mergeCell ref="A281:E281"/>
    <mergeCell ref="H281:H283"/>
    <mergeCell ref="J281:J283"/>
    <mergeCell ref="B264:C264"/>
    <mergeCell ref="B280:C280"/>
    <mergeCell ref="B273:C273"/>
    <mergeCell ref="E271:E273"/>
    <mergeCell ref="B405:C405"/>
    <mergeCell ref="B406:C406"/>
    <mergeCell ref="B397:C397"/>
    <mergeCell ref="D332:D333"/>
    <mergeCell ref="B336:C336"/>
    <mergeCell ref="B345:C345"/>
    <mergeCell ref="B344:C344"/>
    <mergeCell ref="B385:C385"/>
    <mergeCell ref="D342:D343"/>
    <mergeCell ref="B401:C401"/>
    <mergeCell ref="E332:E333"/>
    <mergeCell ref="B339:C339"/>
    <mergeCell ref="A507:A508"/>
    <mergeCell ref="B507:C507"/>
    <mergeCell ref="B508:C508"/>
    <mergeCell ref="B262:C262"/>
    <mergeCell ref="A292:E292"/>
    <mergeCell ref="A293:E293"/>
    <mergeCell ref="A295:E295"/>
    <mergeCell ref="B290:C290"/>
    <mergeCell ref="A497:J497"/>
    <mergeCell ref="A503:E503"/>
    <mergeCell ref="A504:E504"/>
    <mergeCell ref="H502:H504"/>
    <mergeCell ref="D475:D477"/>
    <mergeCell ref="E475:E477"/>
    <mergeCell ref="G475:G477"/>
    <mergeCell ref="H480:H482"/>
    <mergeCell ref="J491:J494"/>
    <mergeCell ref="A492:E492"/>
    <mergeCell ref="B511:C511"/>
    <mergeCell ref="B512:C512"/>
    <mergeCell ref="J507:J508"/>
    <mergeCell ref="E507:E508"/>
    <mergeCell ref="A506:J506"/>
    <mergeCell ref="B509:C509"/>
    <mergeCell ref="B510:C510"/>
    <mergeCell ref="D507:D508"/>
    <mergeCell ref="A494:E494"/>
    <mergeCell ref="B488:C488"/>
    <mergeCell ref="B466:C466"/>
    <mergeCell ref="B486:C486"/>
    <mergeCell ref="A491:E491"/>
    <mergeCell ref="B478:C478"/>
    <mergeCell ref="B467:C467"/>
    <mergeCell ref="B425:C425"/>
    <mergeCell ref="B426:C426"/>
    <mergeCell ref="B427:C427"/>
    <mergeCell ref="B428:C428"/>
    <mergeCell ref="B434:C434"/>
    <mergeCell ref="B429:C429"/>
    <mergeCell ref="B731:C731"/>
    <mergeCell ref="B732:C732"/>
    <mergeCell ref="B735:C735"/>
    <mergeCell ref="B727:C727"/>
    <mergeCell ref="B730:C730"/>
    <mergeCell ref="B736:C736"/>
    <mergeCell ref="A738:E738"/>
    <mergeCell ref="A739:E739"/>
    <mergeCell ref="B758:C758"/>
    <mergeCell ref="B761:C761"/>
    <mergeCell ref="B757:C757"/>
    <mergeCell ref="B756:C756"/>
    <mergeCell ref="B746:C746"/>
    <mergeCell ref="B745:C745"/>
    <mergeCell ref="A742:J742"/>
    <mergeCell ref="B748:C748"/>
    <mergeCell ref="A765:J765"/>
    <mergeCell ref="I682:I684"/>
    <mergeCell ref="A766:J766"/>
    <mergeCell ref="B755:C755"/>
    <mergeCell ref="B767:C767"/>
    <mergeCell ref="A762:E762"/>
    <mergeCell ref="A763:E763"/>
    <mergeCell ref="H762:H764"/>
    <mergeCell ref="J762:J764"/>
    <mergeCell ref="B737:C737"/>
    <mergeCell ref="A13:A14"/>
    <mergeCell ref="A16:A17"/>
    <mergeCell ref="D16:D17"/>
    <mergeCell ref="E16:E17"/>
    <mergeCell ref="F16:F17"/>
    <mergeCell ref="G16:G17"/>
    <mergeCell ref="E13:E14"/>
    <mergeCell ref="F13:F14"/>
    <mergeCell ref="G13:G14"/>
    <mergeCell ref="B17:C17"/>
    <mergeCell ref="E211:E212"/>
    <mergeCell ref="F211:F212"/>
    <mergeCell ref="B192:C192"/>
    <mergeCell ref="A211:A212"/>
    <mergeCell ref="G20:G21"/>
    <mergeCell ref="H20:H21"/>
    <mergeCell ref="B109:C109"/>
    <mergeCell ref="B110:C110"/>
    <mergeCell ref="A151:J151"/>
    <mergeCell ref="B152:C152"/>
    <mergeCell ref="H332:H333"/>
    <mergeCell ref="D334:D335"/>
    <mergeCell ref="E334:E335"/>
    <mergeCell ref="F334:F335"/>
    <mergeCell ref="A20:A21"/>
    <mergeCell ref="E20:E21"/>
    <mergeCell ref="D20:D21"/>
    <mergeCell ref="F20:F21"/>
    <mergeCell ref="B212:C212"/>
    <mergeCell ref="D211:D212"/>
    <mergeCell ref="B342:C343"/>
    <mergeCell ref="H340:H341"/>
    <mergeCell ref="G340:G341"/>
    <mergeCell ref="F340:F341"/>
    <mergeCell ref="E340:E341"/>
    <mergeCell ref="D340:D341"/>
    <mergeCell ref="B340:C341"/>
    <mergeCell ref="I616:I617"/>
    <mergeCell ref="G616:G617"/>
    <mergeCell ref="I614:I615"/>
    <mergeCell ref="A346:A347"/>
    <mergeCell ref="B372:C372"/>
    <mergeCell ref="B373:C373"/>
    <mergeCell ref="A365:E365"/>
    <mergeCell ref="A366:E366"/>
    <mergeCell ref="A348:A349"/>
    <mergeCell ref="B424:C424"/>
    <mergeCell ref="A313:A314"/>
    <mergeCell ref="D313:D314"/>
    <mergeCell ref="E313:E314"/>
    <mergeCell ref="F313:F314"/>
    <mergeCell ref="G313:G314"/>
    <mergeCell ref="J614:J615"/>
    <mergeCell ref="E348:E349"/>
    <mergeCell ref="E325:E326"/>
    <mergeCell ref="F325:F326"/>
    <mergeCell ref="G348:G349"/>
    <mergeCell ref="I211:I212"/>
    <mergeCell ref="H298:H300"/>
    <mergeCell ref="I298:I300"/>
    <mergeCell ref="F346:F347"/>
    <mergeCell ref="A317:A319"/>
    <mergeCell ref="B514:C514"/>
    <mergeCell ref="H342:H343"/>
    <mergeCell ref="G342:G343"/>
    <mergeCell ref="F342:F343"/>
    <mergeCell ref="E342:E343"/>
    <mergeCell ref="F348:F349"/>
    <mergeCell ref="G346:G347"/>
    <mergeCell ref="E346:E347"/>
    <mergeCell ref="F332:F333"/>
    <mergeCell ref="G332:G333"/>
    <mergeCell ref="A315:A316"/>
    <mergeCell ref="A332:A333"/>
    <mergeCell ref="A334:A335"/>
    <mergeCell ref="B348:C349"/>
    <mergeCell ref="D348:D349"/>
    <mergeCell ref="A325:A326"/>
    <mergeCell ref="D325:D326"/>
    <mergeCell ref="D346:D347"/>
    <mergeCell ref="B346:C347"/>
    <mergeCell ref="A340:A341"/>
    <mergeCell ref="A559:A560"/>
    <mergeCell ref="B422:C422"/>
    <mergeCell ref="B423:C423"/>
    <mergeCell ref="B515:C515"/>
    <mergeCell ref="A342:A343"/>
    <mergeCell ref="A561:A562"/>
    <mergeCell ref="A563:A564"/>
    <mergeCell ref="A565:A566"/>
    <mergeCell ref="A567:A568"/>
    <mergeCell ref="E569:E570"/>
    <mergeCell ref="A569:A570"/>
    <mergeCell ref="B567:C567"/>
    <mergeCell ref="B569:C569"/>
    <mergeCell ref="E563:E564"/>
    <mergeCell ref="D565:D566"/>
    <mergeCell ref="A571:A572"/>
    <mergeCell ref="A573:A574"/>
    <mergeCell ref="A575:A576"/>
    <mergeCell ref="A577:A578"/>
    <mergeCell ref="A579:A580"/>
    <mergeCell ref="A586:A587"/>
    <mergeCell ref="A581:A582"/>
    <mergeCell ref="A584:A585"/>
    <mergeCell ref="A616:A617"/>
    <mergeCell ref="B616:C617"/>
    <mergeCell ref="F581:F582"/>
    <mergeCell ref="D616:D617"/>
    <mergeCell ref="E616:E617"/>
    <mergeCell ref="B645:C645"/>
    <mergeCell ref="E581:E582"/>
    <mergeCell ref="B640:C640"/>
    <mergeCell ref="B641:C641"/>
    <mergeCell ref="B642:C642"/>
    <mergeCell ref="F733:F734"/>
    <mergeCell ref="H706:H709"/>
    <mergeCell ref="J706:J709"/>
    <mergeCell ref="A709:E709"/>
    <mergeCell ref="J701:J705"/>
    <mergeCell ref="B671:C671"/>
    <mergeCell ref="B672:C672"/>
    <mergeCell ref="I696:I699"/>
    <mergeCell ref="J696:J699"/>
    <mergeCell ref="H681:H682"/>
    <mergeCell ref="G733:G734"/>
    <mergeCell ref="B646:C646"/>
    <mergeCell ref="B667:C667"/>
    <mergeCell ref="B668:C668"/>
    <mergeCell ref="A287:A288"/>
    <mergeCell ref="J733:J734"/>
    <mergeCell ref="B733:C734"/>
    <mergeCell ref="A733:A734"/>
    <mergeCell ref="D733:D734"/>
    <mergeCell ref="E733:E734"/>
  </mergeCells>
  <printOptions horizontalCentered="1"/>
  <pageMargins left="0.2362204724409449" right="0.2362204724409449" top="0.7480314960629921" bottom="0.7480314960629921" header="0.31496062992125984" footer="0.31496062992125984"/>
  <pageSetup horizontalDpi="600" verticalDpi="600" orientation="portrait" paperSize="9" scale="89" r:id="rId1"/>
  <rowBreaks count="7" manualBreakCount="7">
    <brk id="259" min="1" max="9" man="1"/>
    <brk id="286" min="1" max="9" man="1"/>
    <brk id="320" min="1" max="9" man="1"/>
    <brk id="345" min="1" max="9" man="1"/>
    <brk id="372" min="1" max="9" man="1"/>
    <brk id="389" min="1" max="9" man="1"/>
    <brk id="412" max="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2015-04-01T06:41:33Z</dcterms:modified>
  <cp:category/>
  <cp:version/>
  <cp:contentType/>
  <cp:contentStatus/>
</cp:coreProperties>
</file>